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24226"/>
  <mc:AlternateContent xmlns:mc="http://schemas.openxmlformats.org/markup-compatibility/2006">
    <mc:Choice Requires="x15">
      <x15ac:absPath xmlns:x15ac="http://schemas.microsoft.com/office/spreadsheetml/2010/11/ac" url="C:\Users\mv\Downloads\"/>
    </mc:Choice>
  </mc:AlternateContent>
  <xr:revisionPtr revIDLastSave="0" documentId="8_{C632A85C-62FA-4D35-8ABB-C84B4800E255}" xr6:coauthVersionLast="47" xr6:coauthVersionMax="47" xr10:uidLastSave="{00000000-0000-0000-0000-000000000000}"/>
  <workbookProtection workbookAlgorithmName="SHA-512" workbookHashValue="zJpG8OrBUCDt3oXahqWdQuFH0eV8rR3sGRSD4BeGMqPJ9GykymHvdGPulzb3iQrII/wvLBvVer9rUtfNxG23Dg==" workbookSaltValue="dzpHxvhM4dDAEYwTK2zokg==" workbookSpinCount="100000" lockStructure="1"/>
  <bookViews>
    <workbookView xWindow="-108" yWindow="-108" windowWidth="23256" windowHeight="12576" activeTab="2" xr2:uid="{00000000-000D-0000-FFFF-FFFF00000000}"/>
  </bookViews>
  <sheets>
    <sheet name="Головна" sheetId="17" r:id="rId1"/>
    <sheet name="Навігатор" sheetId="1" r:id="rId2"/>
    <sheet name="Рішення для дому" sheetId="4" r:id="rId3"/>
    <sheet name="ESET PROTECT" sheetId="21" r:id="rId4"/>
    <sheet name="ESET PROTECT CLOUD" sheetId="25" r:id="rId5"/>
    <sheet name="Файлові сервери" sheetId="7" r:id="rId6"/>
    <sheet name="Поштові сервери" sheetId="6" r:id="rId7"/>
    <sheet name="Додатковий захист" sheetId="10" r:id="rId8"/>
    <sheet name="Сервіси" sheetId="26" r:id="rId9"/>
    <sheet name="ETA" sheetId="19"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1" i="4" l="1"/>
  <c r="E71" i="4"/>
  <c r="D71" i="4"/>
  <c r="I44" i="4"/>
  <c r="H44" i="4"/>
  <c r="G44" i="4"/>
  <c r="F22" i="4"/>
  <c r="E22" i="4"/>
  <c r="F5" i="4"/>
  <c r="E5" i="4"/>
  <c r="D5" i="4"/>
  <c r="D22" i="4"/>
  <c r="I5" i="7" l="1"/>
  <c r="L5" i="7"/>
  <c r="K5" i="7"/>
  <c r="J5" i="7"/>
  <c r="F5" i="7"/>
  <c r="E52" i="4"/>
  <c r="G33" i="4"/>
  <c r="P17" i="25"/>
  <c r="P7" i="25"/>
  <c r="D59" i="4"/>
  <c r="E33" i="4"/>
  <c r="D33" i="4"/>
  <c r="H33" i="4"/>
  <c r="J217" i="10"/>
  <c r="M50" i="10"/>
  <c r="M49" i="10"/>
  <c r="D46" i="10" s="1"/>
  <c r="M48" i="10"/>
  <c r="M19" i="10"/>
  <c r="M18" i="10"/>
  <c r="I15" i="10" s="1"/>
  <c r="M17" i="10"/>
  <c r="F15" i="10" s="1"/>
  <c r="J15" i="10"/>
  <c r="L15" i="10"/>
  <c r="K15" i="10"/>
  <c r="M15" i="6"/>
  <c r="M14" i="6"/>
  <c r="M13" i="6"/>
  <c r="G11" i="6"/>
  <c r="P19" i="25"/>
  <c r="P18" i="25"/>
  <c r="M222" i="21"/>
  <c r="M221" i="21"/>
  <c r="M220" i="21"/>
  <c r="E218" i="21" s="1"/>
  <c r="M191" i="21"/>
  <c r="M190" i="21"/>
  <c r="M189" i="21"/>
  <c r="G187" i="21" s="1"/>
  <c r="G218" i="21"/>
  <c r="P29" i="25"/>
  <c r="P28" i="25"/>
  <c r="P27" i="25"/>
  <c r="P39" i="25"/>
  <c r="P38" i="25"/>
  <c r="P37" i="25"/>
  <c r="P9" i="25"/>
  <c r="P8" i="25"/>
  <c r="N5" i="25" s="1"/>
  <c r="H5" i="25"/>
  <c r="M26" i="6"/>
  <c r="J206" i="10"/>
  <c r="J216" i="10"/>
  <c r="J218" i="10"/>
  <c r="I52" i="4"/>
  <c r="H52" i="4"/>
  <c r="G52" i="4"/>
  <c r="D52" i="4"/>
  <c r="J208" i="10"/>
  <c r="I204" i="10" s="1"/>
  <c r="J207" i="10"/>
  <c r="M28" i="7"/>
  <c r="F24" i="7" s="1"/>
  <c r="M27" i="7"/>
  <c r="M26" i="7"/>
  <c r="L34" i="7"/>
  <c r="K34" i="7"/>
  <c r="J34" i="7"/>
  <c r="I34" i="7"/>
  <c r="H34" i="7"/>
  <c r="G34" i="7"/>
  <c r="F34" i="7"/>
  <c r="E34" i="7"/>
  <c r="D34" i="7"/>
  <c r="E24" i="7"/>
  <c r="M36" i="7"/>
  <c r="D5" i="7"/>
  <c r="H5" i="7"/>
  <c r="G5" i="7"/>
  <c r="F44" i="4"/>
  <c r="E44" i="4"/>
  <c r="D44" i="4"/>
  <c r="F52" i="4"/>
  <c r="M17" i="21"/>
  <c r="J15" i="21" s="1"/>
  <c r="M19" i="21"/>
  <c r="M18" i="21"/>
  <c r="J46" i="4"/>
  <c r="J47" i="4"/>
  <c r="J54" i="4"/>
  <c r="I33" i="4"/>
  <c r="F33" i="4"/>
  <c r="M9" i="21"/>
  <c r="M8" i="21"/>
  <c r="G5" i="21" s="1"/>
  <c r="M7" i="21"/>
  <c r="H5" i="21" s="1"/>
  <c r="L5" i="21"/>
  <c r="E5" i="7"/>
  <c r="J84" i="4"/>
  <c r="M12" i="7"/>
  <c r="M10" i="7"/>
  <c r="M9" i="7"/>
  <c r="M8" i="7"/>
  <c r="M7" i="7"/>
  <c r="F59" i="4"/>
  <c r="E59" i="4"/>
  <c r="M67" i="10"/>
  <c r="E63" i="10" s="1"/>
  <c r="M66" i="10"/>
  <c r="M65" i="10"/>
  <c r="M24" i="6"/>
  <c r="G20" i="6" s="1"/>
  <c r="M23" i="6"/>
  <c r="M22" i="6"/>
  <c r="J63" i="10"/>
  <c r="H204" i="10" l="1"/>
  <c r="L20" i="6"/>
  <c r="F20" i="6"/>
  <c r="K24" i="7"/>
  <c r="F5" i="25"/>
  <c r="F187" i="21"/>
  <c r="H11" i="6"/>
  <c r="G15" i="10"/>
  <c r="G63" i="10"/>
  <c r="E5" i="21"/>
  <c r="H15" i="21"/>
  <c r="D204" i="10"/>
  <c r="E187" i="21"/>
  <c r="K15" i="21"/>
  <c r="G204" i="10"/>
  <c r="G214" i="10"/>
  <c r="K218" i="21"/>
  <c r="F46" i="10"/>
  <c r="G5" i="25"/>
  <c r="I20" i="6"/>
  <c r="F214" i="10"/>
  <c r="J46" i="10"/>
  <c r="D5" i="21"/>
  <c r="K5" i="21"/>
  <c r="G15" i="21"/>
  <c r="J24" i="7"/>
  <c r="L24" i="7"/>
  <c r="H214" i="10"/>
  <c r="I214" i="10"/>
  <c r="D5" i="25"/>
  <c r="L5" i="25"/>
  <c r="E5" i="25"/>
  <c r="L218" i="21"/>
  <c r="H187" i="21"/>
  <c r="K187" i="21"/>
  <c r="H218" i="21"/>
  <c r="J218" i="21"/>
  <c r="E11" i="6"/>
  <c r="J11" i="6"/>
  <c r="L46" i="10"/>
  <c r="E46" i="10"/>
  <c r="L15" i="25"/>
  <c r="K63" i="10"/>
  <c r="F5" i="21"/>
  <c r="E15" i="21"/>
  <c r="E20" i="6"/>
  <c r="F63" i="10"/>
  <c r="L63" i="10"/>
  <c r="H20" i="6"/>
  <c r="I5" i="21"/>
  <c r="D15" i="21"/>
  <c r="F15" i="21"/>
  <c r="L15" i="21"/>
  <c r="G24" i="7"/>
  <c r="I24" i="7"/>
  <c r="H24" i="7"/>
  <c r="E204" i="10"/>
  <c r="E214" i="10"/>
  <c r="J5" i="25"/>
  <c r="M5" i="25"/>
  <c r="I5" i="25"/>
  <c r="E25" i="25"/>
  <c r="L187" i="21"/>
  <c r="J187" i="21"/>
  <c r="D187" i="21"/>
  <c r="I218" i="21"/>
  <c r="D218" i="21"/>
  <c r="D15" i="25"/>
  <c r="D11" i="6"/>
  <c r="I11" i="6"/>
  <c r="H15" i="10"/>
  <c r="H46" i="10"/>
  <c r="G46" i="10"/>
  <c r="E15" i="10"/>
  <c r="F11" i="6"/>
  <c r="H63" i="10"/>
  <c r="K20" i="6"/>
  <c r="D63" i="10"/>
  <c r="D20" i="6"/>
  <c r="I63" i="10"/>
  <c r="J20" i="6"/>
  <c r="J5" i="21"/>
  <c r="I15" i="21"/>
  <c r="D24" i="7"/>
  <c r="F204" i="10"/>
  <c r="D214" i="10"/>
  <c r="O5" i="25"/>
  <c r="K5" i="25"/>
  <c r="I35" i="25"/>
  <c r="I187" i="21"/>
  <c r="F218" i="21"/>
  <c r="K11" i="6"/>
  <c r="L11" i="6"/>
  <c r="D15" i="10"/>
  <c r="I46" i="10"/>
  <c r="K46" i="10"/>
  <c r="L35" i="25"/>
  <c r="E35" i="25"/>
  <c r="D35" i="25"/>
  <c r="M35" i="25"/>
  <c r="J35" i="25"/>
  <c r="K35" i="25"/>
  <c r="G35" i="25"/>
  <c r="N35" i="25"/>
  <c r="H35" i="25"/>
  <c r="O35" i="25"/>
  <c r="F35" i="25"/>
  <c r="O25" i="25"/>
  <c r="K15" i="25"/>
  <c r="N15" i="25"/>
  <c r="F15" i="25"/>
  <c r="E15" i="25"/>
  <c r="G15" i="25"/>
  <c r="M15" i="25"/>
  <c r="J15" i="25"/>
  <c r="H15" i="25"/>
  <c r="O15" i="25"/>
  <c r="I15" i="25"/>
  <c r="F25" i="25"/>
  <c r="D25" i="25"/>
  <c r="G25" i="25"/>
  <c r="J25" i="25"/>
  <c r="M25" i="25"/>
  <c r="L25" i="25"/>
  <c r="K25" i="25"/>
  <c r="H25" i="25"/>
  <c r="N25" i="25"/>
  <c r="I25" i="25"/>
</calcChain>
</file>

<file path=xl/sharedStrings.xml><?xml version="1.0" encoding="utf-8"?>
<sst xmlns="http://schemas.openxmlformats.org/spreadsheetml/2006/main" count="841" uniqueCount="176">
  <si>
    <t xml:space="preserve">
</t>
  </si>
  <si>
    <t xml:space="preserve">
</t>
  </si>
  <si>
    <t xml:space="preserve">
</t>
  </si>
  <si>
    <t>Інтервал</t>
  </si>
  <si>
    <t>B5</t>
  </si>
  <si>
    <t>B11</t>
  </si>
  <si>
    <t>C</t>
  </si>
  <si>
    <t>Кількість скриньок</t>
  </si>
  <si>
    <t>Кількість пристроїв</t>
  </si>
  <si>
    <t>А1</t>
  </si>
  <si>
    <t>-</t>
  </si>
  <si>
    <t>АВ</t>
  </si>
  <si>
    <t>ESET Secure Authentication</t>
  </si>
  <si>
    <t>Поновлення</t>
  </si>
  <si>
    <t>Перше придбання</t>
  </si>
  <si>
    <t>Кількість користувачів</t>
  </si>
  <si>
    <r>
      <t>Retail-box: ESET NOD</t>
    </r>
    <r>
      <rPr>
        <sz val="14"/>
        <color rgb="FF808080"/>
        <rFont val="Calibri"/>
        <family val="2"/>
        <charset val="204"/>
        <scheme val="minor"/>
      </rPr>
      <t>32</t>
    </r>
    <r>
      <rPr>
        <sz val="14"/>
        <color rgb="FF808080"/>
        <rFont val="Fedra Sans Alt Pro Medium"/>
        <family val="2"/>
      </rPr>
      <t xml:space="preserve"> </t>
    </r>
    <r>
      <rPr>
        <sz val="12"/>
        <color rgb="FF808080"/>
        <rFont val="Fedra Sans Alt Pro Medium"/>
        <family val="2"/>
      </rPr>
      <t xml:space="preserve">Antivirus </t>
    </r>
    <r>
      <rPr>
        <sz val="16"/>
        <color rgb="FF003399"/>
        <rFont val="Arial Cyr"/>
        <charset val="204"/>
      </rPr>
      <t/>
    </r>
  </si>
  <si>
    <t>A2</t>
  </si>
  <si>
    <t>A3</t>
  </si>
  <si>
    <t>A4</t>
  </si>
  <si>
    <t>B5-10</t>
  </si>
  <si>
    <t>B11-25</t>
  </si>
  <si>
    <t>Кількість облікових записів:</t>
  </si>
  <si>
    <t>A1</t>
  </si>
  <si>
    <t>Кількість серверів:</t>
  </si>
  <si>
    <t>(Резервне копіювання та відновлення даних)</t>
  </si>
  <si>
    <t xml:space="preserve"> Safetica</t>
  </si>
  <si>
    <t>ESET TECHNOLOGY ALLIANCE</t>
  </si>
  <si>
    <t>(Запобігання втраті даних - DLP)</t>
  </si>
  <si>
    <t>УСІ ТИПИ ОРГАНІЗАЦІЙ</t>
  </si>
  <si>
    <r>
      <t>ESET Internet Security</t>
    </r>
    <r>
      <rPr>
        <b/>
        <sz val="14"/>
        <color indexed="21"/>
        <rFont val="Fedra Sans Alt Pro Book"/>
        <family val="2"/>
      </rPr>
      <t xml:space="preserve">
ESET Cyber Security Pro</t>
    </r>
  </si>
  <si>
    <t xml:space="preserve">ESET Smart Security Premium </t>
  </si>
  <si>
    <t>Greycortex Mendel</t>
  </si>
  <si>
    <t>(Аналіз мережевого трафіку)</t>
  </si>
  <si>
    <t>Xopero</t>
  </si>
  <si>
    <t>Отримати ціну ви можете, надіславши запит вашому Постачальнику.</t>
  </si>
  <si>
    <t>ESET Security для Microsoft SharePoint Server (Per Server)</t>
  </si>
  <si>
    <t>на 1 рік</t>
  </si>
  <si>
    <t>на 2 роки</t>
  </si>
  <si>
    <t>на 3 роки</t>
  </si>
  <si>
    <t>надішліть</t>
  </si>
  <si>
    <t>запит</t>
  </si>
  <si>
    <t>Постача</t>
  </si>
  <si>
    <t>льнику</t>
  </si>
  <si>
    <r>
      <rPr>
        <b/>
        <sz val="12"/>
        <color rgb="FF008080"/>
        <rFont val="Calibri"/>
        <family val="2"/>
        <charset val="204"/>
        <scheme val="minor"/>
      </rPr>
      <t xml:space="preserve">від </t>
    </r>
    <r>
      <rPr>
        <b/>
        <sz val="20"/>
        <color rgb="FF008080"/>
        <rFont val="Calibri"/>
        <family val="2"/>
        <charset val="204"/>
        <scheme val="minor"/>
      </rPr>
      <t>250</t>
    </r>
  </si>
  <si>
    <t>Захист несерверних ОС, без "Дзеркала" оновлення та єдиної консолі управління захистом</t>
  </si>
  <si>
    <t>Комплексний захист несерверних ОС + Управління паролями + Захист інформації за допомогою шифрування, без "Дзеркала" оновлення та єдиної консолі управління захистом</t>
  </si>
  <si>
    <t>Захист термінальних серверів</t>
  </si>
  <si>
    <t>Захист Microsoft SharePoint Server</t>
  </si>
  <si>
    <t>GREYCORTEX Mendel Analyst</t>
  </si>
  <si>
    <t>Надійне шифрування жорстких дисків, змінних носіїв, файлів та повідомлень електронної пошти</t>
  </si>
  <si>
    <t xml:space="preserve">ESET Endpoint Encryption </t>
  </si>
  <si>
    <t>ESET Full Disk Encryption</t>
  </si>
  <si>
    <t>ESET Endpoint Encryption</t>
  </si>
  <si>
    <t>Повнодискове шифрування</t>
  </si>
  <si>
    <t>Навігатор</t>
  </si>
  <si>
    <t>ESET Cloud Office Security</t>
  </si>
  <si>
    <t>Кількість серверів</t>
  </si>
  <si>
    <t xml:space="preserve">ESET Parental Control </t>
  </si>
  <si>
    <t>ESET Mobile Security</t>
  </si>
  <si>
    <r>
      <t xml:space="preserve">ESET Parental Control 
</t>
    </r>
    <r>
      <rPr>
        <sz val="9"/>
        <color indexed="21"/>
        <rFont val="Fedra Sans Alt Pro Book"/>
        <family val="2"/>
      </rPr>
      <t>(ESET Parental Control для Android)</t>
    </r>
  </si>
  <si>
    <r>
      <rPr>
        <b/>
        <sz val="14"/>
        <color indexed="21"/>
        <rFont val="Fedra Sans Alt Pro Book"/>
        <family val="2"/>
      </rPr>
      <t xml:space="preserve">ESET Mobile Security 
</t>
    </r>
    <r>
      <rPr>
        <sz val="9"/>
        <color indexed="21"/>
        <rFont val="Fedra Sans Alt Pro Book"/>
        <family val="2"/>
      </rPr>
      <t>(ESET Mobile Security для Android)</t>
    </r>
  </si>
  <si>
    <t xml:space="preserve">ESET PROTECT Entry з локальним управлінням </t>
  </si>
  <si>
    <t xml:space="preserve">ESET PROTECT Essential з локальним управлінням </t>
  </si>
  <si>
    <t>ESET PROTECT Advanced з локальним управлінням</t>
  </si>
  <si>
    <t xml:space="preserve">ESET PROTECT Complete з локальним управлінням </t>
  </si>
  <si>
    <t xml:space="preserve">ESET PROTECT Enterprise з локальним управлінням </t>
  </si>
  <si>
    <t xml:space="preserve">ESET PROTECT Mail Plus </t>
  </si>
  <si>
    <t>ESET Server Security</t>
  </si>
  <si>
    <t xml:space="preserve">ESET Mail Security                                                                                                                                              </t>
  </si>
  <si>
    <t>Кількість поштових скриньок:</t>
  </si>
  <si>
    <r>
      <rPr>
        <b/>
        <sz val="14"/>
        <color indexed="21"/>
        <rFont val="Fedra Sans Alt Pro Book"/>
        <family val="2"/>
      </rPr>
      <t>ESET Mail Security</t>
    </r>
    <r>
      <rPr>
        <b/>
        <sz val="9"/>
        <color indexed="21"/>
        <rFont val="Fedra Sans Alt Pro Book"/>
        <family val="2"/>
      </rPr>
      <t xml:space="preserve"> 
</t>
    </r>
    <r>
      <rPr>
        <sz val="9"/>
        <color indexed="21"/>
        <rFont val="Fedra Sans Alt Pro Book"/>
        <family val="2"/>
      </rPr>
      <t>(ESET Mail Security для Microsoft Exchange Server, ESET Mail Security для IBM Domino, ESET PROTECT)</t>
    </r>
  </si>
  <si>
    <t>ESET Server Security для Terminal Server</t>
  </si>
  <si>
    <r>
      <t>ESET NOD</t>
    </r>
    <r>
      <rPr>
        <b/>
        <sz val="15"/>
        <color indexed="21"/>
        <rFont val="Calibri"/>
        <family val="2"/>
        <charset val="204"/>
        <scheme val="minor"/>
      </rPr>
      <t>32</t>
    </r>
    <r>
      <rPr>
        <b/>
        <sz val="14"/>
        <color indexed="21"/>
        <rFont val="Fedra Sans Alt Pro Book"/>
        <family val="2"/>
      </rPr>
      <t xml:space="preserve"> Antivirus
ESET Cyber Security</t>
    </r>
  </si>
  <si>
    <t>Кількість користувачів:</t>
  </si>
  <si>
    <t>Комплексний захист несерверних ОС, антикрадій, без "Дзеркала" оновлення 
та єдиної консолі управління захистом</t>
  </si>
  <si>
    <t>Комплексний захист серверних 
й несерверних ОС та єдина локальна консоль управління захистом</t>
  </si>
  <si>
    <t>Захист серверних й несерверних ОС 
та єдина локальна консоль управління захистом</t>
  </si>
  <si>
    <t>ПРИВАТНІ КОРИСТУВАЧІ, 
КОМЕРЦІЙНІ КОМПАНІЇ</t>
  </si>
  <si>
    <r>
      <rPr>
        <b/>
        <sz val="14"/>
        <color indexed="21"/>
        <rFont val="Fedra Sans Alt Pro Book"/>
        <family val="2"/>
      </rPr>
      <t xml:space="preserve">ESET Server Security
</t>
    </r>
    <r>
      <rPr>
        <sz val="9"/>
        <color indexed="21"/>
        <rFont val="Fedra Sans Alt Pro Book"/>
        <family val="2"/>
      </rPr>
      <t>(ESET Server Security для Microsoft Windows Server, ESET Server Security для Linux, ESET PROTECT)</t>
    </r>
  </si>
  <si>
    <t>Комплексний захист серверних 
й несерверних ОС, можливість управління локально та в хмарі</t>
  </si>
  <si>
    <t>Антивірусний захист файлових серверів 
з єдиною локальною консоллю управління захистом</t>
  </si>
  <si>
    <t>Перевірка трафіку на поштових серверах 
з єдиною локальною консоллю управління захистом</t>
  </si>
  <si>
    <t>Кількість об'єктів:</t>
  </si>
  <si>
    <t>Кількість об'єктів</t>
  </si>
  <si>
    <t>Захист мобільних пристроїв
без єдиної консолі управління захистом</t>
  </si>
  <si>
    <t xml:space="preserve">Safetica ONE Discovery </t>
  </si>
  <si>
    <t>Safetica ONE Enterprise</t>
  </si>
  <si>
    <t xml:space="preserve">Модуль UEBA </t>
  </si>
  <si>
    <t>Safetica ONE Protection</t>
  </si>
  <si>
    <t>Рішення для дому</t>
  </si>
  <si>
    <t>Продукти для захисту файлових, термінальних та Microsoft SharePoint серверів</t>
  </si>
  <si>
    <t>Продукти для захисту поштових серверів</t>
  </si>
  <si>
    <t>ESET Technology Alliance (DLP-рішення, резервне копіювання, аналіз мережевого трафіку)</t>
  </si>
  <si>
    <t>Комплексний захист серверних 
й несерверних ОС, повнодискове шифрування, хмарна пісочниця, можливість управління локально 
та в хмарі</t>
  </si>
  <si>
    <t>Xopero Cloud Personal</t>
  </si>
  <si>
    <t>Xopero QNAP Appliance</t>
  </si>
  <si>
    <t>Xopero Backup&amp;Restore</t>
  </si>
  <si>
    <t>Xopero Cloud</t>
  </si>
  <si>
    <t>ESET PROTECT MDR</t>
  </si>
  <si>
    <t>ESET LiveGuard Advanced</t>
  </si>
  <si>
    <t xml:space="preserve"> Преміум-підтримка</t>
  </si>
  <si>
    <t>Сервіси з безпеки</t>
  </si>
  <si>
    <t>Сервіси</t>
  </si>
  <si>
    <t xml:space="preserve">ESET PREMIUM SUPPORT ADVANCED  
ESET PREMIUM SUPPORT ESSENTIAL
ESET DEPLOYMENT AND UPGRADE 
ESET HEALTHCHECK  
 </t>
  </si>
  <si>
    <t xml:space="preserve">ESET DETECTION AND RESPONSE ULTIMATE  
ESET DETECTION AND RESPONSE ADVANCED
ESET DETECTION AND RESPONSE ESSENTIAL                                                                                                                                             </t>
  </si>
  <si>
    <t>ESET LiveGuard Advanced (у попередніх версіях ESET Dynamic Threat Defense)</t>
  </si>
  <si>
    <t>ESET Inspect (у попередніх версіях ESET Enterprise Inspector)</t>
  </si>
  <si>
    <t>Комплексні рішення для бізнесу з локальною консоллю управління ESET PROTECT</t>
  </si>
  <si>
    <t>Хмарна пісочниця, 
єдина консоль управління захистом</t>
  </si>
  <si>
    <t xml:space="preserve">Захист додатків Office 365 </t>
  </si>
  <si>
    <t>Розширене виявлення та реагування (XDR), єдина локальна консоль управління захистом</t>
  </si>
  <si>
    <r>
      <rPr>
        <b/>
        <u/>
        <sz val="12"/>
        <color theme="0" tint="-0.499984740745262"/>
        <rFont val="Fedra Sans Alt Pro Light"/>
        <family val="2"/>
      </rPr>
      <t xml:space="preserve">Доступні сервіси: 
</t>
    </r>
    <r>
      <rPr>
        <b/>
        <sz val="12"/>
        <color theme="0" tint="-0.499984740745262"/>
        <rFont val="Fedra Sans Alt Pro Light"/>
        <family val="2"/>
      </rPr>
      <t xml:space="preserve">
1. ESET DETECTION AND RESPONSE ULTIMATE 
</t>
    </r>
    <r>
      <rPr>
        <sz val="12"/>
        <color theme="0" tint="-0.499984740745262"/>
        <rFont val="Fedra Sans Alt Pro Light"/>
        <family val="2"/>
      </rPr>
      <t>Виявлення та знешкодження складних кіберзагроз провідними спеціалістами, допомога у реагуванні та розслідуванні інцидентів безпеки. Крім цього, у сервіс входить можливість розгортання та модернізації продуктів ESET, а також додаткові сервіси 
для користувачів ESET Inspect.</t>
    </r>
    <r>
      <rPr>
        <sz val="12"/>
        <color theme="0" tint="-0.499984740745262"/>
        <rFont val="Fedra Sans Alt Pro Light"/>
        <family val="2"/>
      </rPr>
      <t xml:space="preserve">
</t>
    </r>
    <r>
      <rPr>
        <b/>
        <sz val="12"/>
        <color theme="0" tint="-0.499984740745262"/>
        <rFont val="Fedra Sans Alt Pro Light"/>
        <family val="2"/>
      </rPr>
      <t>2. ESET DETECTION AND RESPONSE ADVANCED</t>
    </r>
    <r>
      <rPr>
        <b/>
        <sz val="12"/>
        <color theme="0" tint="-0.499984740745262"/>
        <rFont val="Fedra Sans Alt Pro Light"/>
        <family val="2"/>
      </rPr>
      <t xml:space="preserve">
</t>
    </r>
    <r>
      <rPr>
        <sz val="12"/>
        <color theme="0" tint="-0.499984740745262"/>
        <rFont val="Fedra Sans Alt Pro Light"/>
        <family val="2"/>
      </rPr>
      <t>Управління ІТ-безпекою провідними технічними спеціалістами та оперативне вирішення різних питань з кібербезпеки. Сервіс передбачає  розслідування, виявлення та знешкодження прихованих загроз у корпоративній мережі, а на додаток для користувачів ESET Inspect ‒ супроводження системи виявлення та реагування.</t>
    </r>
    <r>
      <rPr>
        <sz val="12"/>
        <color theme="0" tint="-0.499984740745262"/>
        <rFont val="Fedra Sans Alt Pro Light"/>
        <family val="2"/>
      </rPr>
      <t xml:space="preserve">
</t>
    </r>
    <r>
      <rPr>
        <b/>
        <sz val="12"/>
        <color theme="0" tint="-0.499984740745262"/>
        <rFont val="Fedra Sans Alt Pro Light"/>
        <family val="2"/>
      </rPr>
      <t xml:space="preserve">3. </t>
    </r>
    <r>
      <rPr>
        <b/>
        <sz val="12"/>
        <color theme="0" tint="-0.499984740745262"/>
        <rFont val="Fedra Sans Alt Pro Light"/>
        <family val="2"/>
      </rPr>
      <t>ESET DETECTION AND RESPONSE ESSENTIAL</t>
    </r>
    <r>
      <rPr>
        <sz val="12"/>
        <color theme="0" tint="-0.499984740745262"/>
        <rFont val="Fedra Sans Alt Pro Light"/>
        <family val="2"/>
      </rPr>
      <t xml:space="preserve">
Оперативна допомога експертів ESET у вирішенні проблем з безпеки робочих станцій. Зокрема проведення аналізу шкідливого програмного забезпечення, а також виявлення, реагування та розслідування кіберінцидентів.</t>
    </r>
  </si>
  <si>
    <t>Комплексний захист серверних 
й несерверних ОС, хмарна пісочниця,  повнодискове шифрування та єдина локальна консоль управління захистом</t>
  </si>
  <si>
    <t>Захист серверних й несерверних ОС, хмарна пісочниця, повнодискове шифрування, розширене виявлення 
та реагування (XDR) та єдина локальна консоль управління захистом</t>
  </si>
  <si>
    <r>
      <t xml:space="preserve">ESET Inspect </t>
    </r>
    <r>
      <rPr>
        <sz val="12"/>
        <color rgb="FF008080"/>
        <rFont val="Fedra Sans Alt Pro Book"/>
        <family val="2"/>
      </rPr>
      <t xml:space="preserve">(у версіях </t>
    </r>
    <r>
      <rPr>
        <sz val="12"/>
        <color rgb="FF008080"/>
        <rFont val="Calibri"/>
        <family val="2"/>
        <charset val="204"/>
        <scheme val="minor"/>
      </rPr>
      <t>1.6</t>
    </r>
    <r>
      <rPr>
        <sz val="12"/>
        <color rgb="FF008080"/>
        <rFont val="Fedra Sans Alt Pro Book"/>
        <family val="2"/>
      </rPr>
      <t xml:space="preserve"> і нижче - ESET Enterprise Inspector)</t>
    </r>
  </si>
  <si>
    <r>
      <rPr>
        <b/>
        <u/>
        <sz val="12"/>
        <color theme="0" tint="-0.499984740745262"/>
        <rFont val="Fedra Sans Alt Pro Light"/>
        <family val="2"/>
      </rPr>
      <t xml:space="preserve">Доступні продукти: </t>
    </r>
    <r>
      <rPr>
        <b/>
        <sz val="12"/>
        <color theme="0" tint="-0.499984740745262"/>
        <rFont val="Fedra Sans Alt Pro Light"/>
        <family val="2"/>
      </rPr>
      <t xml:space="preserve">
</t>
    </r>
    <r>
      <rPr>
        <sz val="13"/>
        <color theme="0" tint="-0.499984740745262"/>
        <rFont val="Fedra Sans Alt Pro Light"/>
        <family val="2"/>
      </rPr>
      <t xml:space="preserve">
Xopero QNAP Appliance
Xopero Backup&amp;Restore
Xopero Cloud
Xopero Cloud Personal</t>
    </r>
  </si>
  <si>
    <r>
      <rPr>
        <b/>
        <u/>
        <sz val="12"/>
        <color theme="0" tint="-0.499984740745262"/>
        <rFont val="Fedra Sans Alt Pro Light"/>
        <family val="2"/>
      </rPr>
      <t>Доступні продукти:</t>
    </r>
    <r>
      <rPr>
        <b/>
        <sz val="12"/>
        <color theme="0" tint="-0.499984740745262"/>
        <rFont val="Fedra Sans Alt Pro Light"/>
        <family val="2"/>
      </rPr>
      <t xml:space="preserve">
</t>
    </r>
    <r>
      <rPr>
        <sz val="13"/>
        <color theme="0" tint="-0.499984740745262"/>
        <rFont val="Fedra Sans Alt Pro Light"/>
        <family val="2"/>
      </rPr>
      <t xml:space="preserve"> 
GREYCORTEX Mendel Analyst</t>
    </r>
  </si>
  <si>
    <r>
      <rPr>
        <b/>
        <sz val="14"/>
        <color indexed="21"/>
        <rFont val="Fedra Sans Alt Pro Book"/>
        <family val="2"/>
      </rPr>
      <t xml:space="preserve">ESET PROTECT Mail Plus 
</t>
    </r>
    <r>
      <rPr>
        <sz val="9"/>
        <color indexed="21"/>
        <rFont val="Fedra Sans Alt Pro Book"/>
        <family val="2"/>
      </rPr>
      <t>(ESET Mail Security для Microsoft Exchange Server, ESET Mail Security для IBM Domino, 
ESET LiveGuard Advanced, ESET PROTECT Cloud)</t>
    </r>
  </si>
  <si>
    <t>Кількість поштових 
скриньок:</t>
  </si>
  <si>
    <t>Кількість мобільних 
пристроїв:</t>
  </si>
  <si>
    <t xml:space="preserve">ESET PROTECT Entry </t>
  </si>
  <si>
    <t xml:space="preserve">ESET PROTECT Essential </t>
  </si>
  <si>
    <t xml:space="preserve">ESET PROTECT Advanced </t>
  </si>
  <si>
    <t>ESET PROTECT Complete</t>
  </si>
  <si>
    <t xml:space="preserve">ESET PROTECT Enterprise </t>
  </si>
  <si>
    <t>Комплексні рішення для бізнесу з хмарною консоллю управління ESET PROTECT Cloud та локальною 
консоллю управління ESET PROTECT</t>
  </si>
  <si>
    <r>
      <rPr>
        <b/>
        <sz val="14"/>
        <color indexed="21"/>
        <rFont val="Fedra Sans Alt Pro Book"/>
        <family val="2"/>
      </rPr>
      <t xml:space="preserve">ESET PROTECT Entry
</t>
    </r>
    <r>
      <rPr>
        <sz val="9"/>
        <color indexed="21"/>
        <rFont val="Fedra Sans Alt Pro Book"/>
        <family val="2"/>
      </rPr>
      <t>(ESET Endpoint Security для Windows, ESET Endpoint Security для macOS, 
ESET Endpoint Antivirus для Windows, ESET Endpoint Antivirus для macOS, 
ESET Endpoint Antivirus для Linux, ESET Server Security для Microsoft Windows Server, 
ESET Server Security для Linux, ESET Endpoint Security для Android, 
ESET MDM для iOS &amp; iPadOS, ESET PROTECT, ESET PROTECT Cloud)</t>
    </r>
  </si>
  <si>
    <r>
      <rPr>
        <b/>
        <sz val="12"/>
        <color rgb="FF008080"/>
        <rFont val="Calibri"/>
        <family val="2"/>
        <charset val="204"/>
        <scheme val="minor"/>
      </rPr>
      <t xml:space="preserve">від </t>
    </r>
    <r>
      <rPr>
        <b/>
        <sz val="20"/>
        <color rgb="FF008080"/>
        <rFont val="Calibri"/>
        <family val="2"/>
        <charset val="204"/>
        <scheme val="minor"/>
      </rPr>
      <t>50</t>
    </r>
  </si>
  <si>
    <t>A5</t>
  </si>
  <si>
    <t>A6</t>
  </si>
  <si>
    <t>A7</t>
  </si>
  <si>
    <t>A8</t>
  </si>
  <si>
    <t>A9</t>
  </si>
  <si>
    <t>A10</t>
  </si>
  <si>
    <t xml:space="preserve">ПЕРЕХІД З АНАЛОГІЧНОГО ПРОДУКТУ ІНШОГО ВИРОБНИКА </t>
  </si>
  <si>
    <t>ДЕРЖАВНІ СТРУКТУРИ, НЕПРИБУТКОВІ ОРГАНІЗАЦІЇ ТА УЧБОВІ ЗАКЛАДИ</t>
  </si>
  <si>
    <r>
      <rPr>
        <b/>
        <sz val="14"/>
        <color indexed="21"/>
        <rFont val="Fedra Sans Alt Pro Book"/>
        <family val="2"/>
      </rPr>
      <t>ESET PROTECT Advanced з локальним управлінням</t>
    </r>
    <r>
      <rPr>
        <sz val="14"/>
        <color indexed="21"/>
        <rFont val="Fedra Sans Alt Pro Book"/>
        <family val="2"/>
      </rPr>
      <t xml:space="preserve"> 
</t>
    </r>
    <r>
      <rPr>
        <sz val="9"/>
        <color indexed="21"/>
        <rFont val="Fedra Sans Alt Pro Book"/>
        <family val="2"/>
      </rPr>
      <t>(ESET Endpoint Security для Windows, ESET Endpoint Security для macOS, 
ESET Endpoint Antivirus для Windows, ESET Endpoint Antivirus для macOS, 
ESET Endpoint Antivirus для Linux, ESET Server Security для Microsoft Windows Server, 
ESET Server Security для Linux, ESET Endpoint Security для Android, ESET MDM для iOS &amp; iPadOS, ESET LiveGuard Advanced, ESET Full Disk Encryption, ESET PROTECT)</t>
    </r>
  </si>
  <si>
    <r>
      <rPr>
        <b/>
        <sz val="14"/>
        <color indexed="21"/>
        <rFont val="Fedra Sans Alt Pro Book"/>
        <family val="2"/>
      </rPr>
      <t>ESET PROTECT Enterprise з локальним управлінням</t>
    </r>
    <r>
      <rPr>
        <sz val="14"/>
        <color indexed="21"/>
        <rFont val="Fedra Sans Alt Pro Book"/>
        <family val="2"/>
      </rPr>
      <t xml:space="preserve"> 
</t>
    </r>
    <r>
      <rPr>
        <sz val="9"/>
        <color indexed="21"/>
        <rFont val="Fedra Sans Alt Pro Book"/>
        <family val="2"/>
      </rPr>
      <t>(ESET Endpoint Security для Windows, ESET Endpoint Security для macOS, 
ESET Endpoint Antivirus для Windows, ESET Endpoint Antivirus для macOS, 
ESET Endpoint Antivirus для Linux, ESET Server Security для Microsoft Windows Server, 
ESET Server Security для Linux, ESET Endpoint Security для Android, ESET MDM для iOS &amp; iPadOS, ESET Inspect, ESET LiveGuard Advanced, ESET Full Disk Encryption, ESET PROTECT)</t>
    </r>
  </si>
  <si>
    <t>Захист дітей від неприйнятного контенту та обмеження використання ними програм</t>
  </si>
  <si>
    <t>Захист серверних й несерверних ОС, можливість управління локально та в хмарі</t>
  </si>
  <si>
    <t>Комплексний захист несерверних 
та серверних ОС, хмарна пісочниця, повнодискове шифрування, розширене виявлення та реагування (XDR), можливість управління локально та в хмарі</t>
  </si>
  <si>
    <t>Захист поштових серверів,
хмарна пісочниця, 
можливість управління в хмарі</t>
  </si>
  <si>
    <r>
      <rPr>
        <b/>
        <u/>
        <sz val="12"/>
        <color theme="0" tint="-0.499984740745262"/>
        <rFont val="Fedra Sans Alt Pro Light"/>
        <family val="2"/>
      </rPr>
      <t xml:space="preserve">Доступні сервіси: 
</t>
    </r>
    <r>
      <rPr>
        <b/>
        <sz val="12"/>
        <color theme="0" tint="-0.499984740745262"/>
        <rFont val="Fedra Sans Alt Pro Light"/>
        <family val="2"/>
      </rPr>
      <t xml:space="preserve">
1. ESET PREMIUM SUPPORT ADVANCED  
</t>
    </r>
    <r>
      <rPr>
        <sz val="12"/>
        <color theme="0" tint="-0.499984740745262"/>
        <rFont val="Fedra Sans Alt Pro Light"/>
        <family val="2"/>
      </rPr>
      <t xml:space="preserve">Оперативне реагування на запити та детальний аналіз проблем, а також пріоритетність у вирішенні завдань, які потребують залучення розробників. Крім цього, сервіс передбачає виділення окремого спеціаліста для клієнта, розгортання та модернізація продуктів ESET, а також перевірка стану систем захисту.
</t>
    </r>
    <r>
      <rPr>
        <b/>
        <sz val="12"/>
        <color theme="0" tint="-0.499984740745262"/>
        <rFont val="Fedra Sans Alt Pro Light"/>
        <family val="2"/>
      </rPr>
      <t xml:space="preserve">2. ESET PREMIUM SUPPORT ESSENTIAL
</t>
    </r>
    <r>
      <rPr>
        <sz val="12"/>
        <color theme="0" tint="-0.499984740745262"/>
        <rFont val="Fedra Sans Alt Pro Light"/>
        <family val="2"/>
      </rPr>
      <t xml:space="preserve">Швидке реагування на запити, пріоритетність у черзі викликів та можливість надсилати необмежену кількість запитів 
преміум-класу.
</t>
    </r>
    <r>
      <rPr>
        <b/>
        <sz val="12"/>
        <color theme="0" tint="-0.499984740745262"/>
        <rFont val="Fedra Sans Alt Pro Light"/>
        <family val="2"/>
      </rPr>
      <t>3. ESET DEPLOYMENT AND UPGRADE</t>
    </r>
    <r>
      <rPr>
        <sz val="12"/>
        <color theme="0" tint="-0.499984740745262"/>
        <rFont val="Fedra Sans Alt Pro Light"/>
        <family val="2"/>
      </rPr>
      <t xml:space="preserve"> 
Разова послуга з встановлення та налаштування продуктів ESET досвідченими сертифікованими спеціалістами з урахуванням потреб компанії для забезпечення надійного захисту від сучасних кіберзагроз. Сервіс доступний для замовлення як окремо, 
так і у складі сервісів ESET Premium Support Advanced та ESET Detection and Response Ultimate.
</t>
    </r>
    <r>
      <rPr>
        <b/>
        <sz val="12"/>
        <color theme="0" tint="-0.499984740745262"/>
        <rFont val="Fedra Sans Alt Pro Light"/>
        <family val="2"/>
      </rPr>
      <t xml:space="preserve">4. ESET HEALTHCHECK 
</t>
    </r>
    <r>
      <rPr>
        <sz val="12"/>
        <color theme="0" tint="-0.499984740745262"/>
        <rFont val="Fedra Sans Alt Pro Light"/>
        <family val="2"/>
      </rPr>
      <t>Разова послуга з перевірки ефективності початкових налаштувань та подальших змін, внесених користувачем, для забезпечення максимально продуктивного використання продуктів ESET. Сервіс доступний для замовлення як окремо, так і у складі сервісу 
ESET Premium Support Advanced.</t>
    </r>
  </si>
  <si>
    <r>
      <rPr>
        <b/>
        <u/>
        <sz val="12"/>
        <color theme="0" tint="-0.499984740745262"/>
        <rFont val="Fedra Sans Alt Pro Light"/>
        <family val="2"/>
      </rPr>
      <t xml:space="preserve">Доступні продукти:
</t>
    </r>
    <r>
      <rPr>
        <b/>
        <sz val="12"/>
        <color theme="0" tint="-0.499984740745262"/>
        <rFont val="Fedra Sans Alt Pro Light"/>
        <family val="2"/>
      </rPr>
      <t xml:space="preserve">
Safetica ONE Discovery </t>
    </r>
    <r>
      <rPr>
        <sz val="12"/>
        <color theme="0" tint="-0.499984740745262"/>
        <rFont val="Fedra Sans Alt Pro Light"/>
        <family val="2"/>
      </rPr>
      <t xml:space="preserve">здійснює аудит та класифікує всі потоки даних у вашій організації. Рішення виявляє конфіденційну інформацію та ризики безпеки за допомогою перевірки вмісту з оптичним розпізнаванням символів (OCR). Крім цього, швидкий огляд того, що відбувається у корпоративній мережі в режимі реального часу, дозволить краще розуміти усі дії, процеси та ризики, пов’язані з даними. 
</t>
    </r>
    <r>
      <rPr>
        <b/>
        <sz val="12"/>
        <color theme="0" tint="-0.499984740745262"/>
        <rFont val="Fedra Sans Alt Pro Light"/>
        <family val="2"/>
      </rPr>
      <t>Safetica ONE Protection</t>
    </r>
    <r>
      <rPr>
        <sz val="12"/>
        <color theme="0" tint="-0.499984740745262"/>
        <rFont val="Fedra Sans Alt Pro Light"/>
        <family val="2"/>
      </rPr>
      <t xml:space="preserve"> виявляє ризики, навчає співробітників, а також захищає ваші дані від наслідків людським помилок 
та навмисних шкідливих дій. Поєднання аналітики, класифікації даних та запобігання втраті даних (DLP) із захистом від внутрішніх загроз створює безпечне середовище та умови для ефективного функціонування бізнесу.
</t>
    </r>
    <r>
      <rPr>
        <b/>
        <sz val="12"/>
        <color theme="0" tint="-0.499984740745262"/>
        <rFont val="Fedra Sans Alt Pro Light"/>
        <family val="2"/>
      </rPr>
      <t>Safetica ONE Enterprise</t>
    </r>
    <r>
      <rPr>
        <sz val="12"/>
        <color theme="0" tint="-0.499984740745262"/>
        <rFont val="Fedra Sans Alt Pro Light"/>
        <family val="2"/>
      </rPr>
      <t xml:space="preserve"> розширює можливості запобігання втратам даних та захисту від внутрішніх загроз завдяки додатковому контролю робочого процесу, автоматизації та швидкій інтеграції зі сторонніми рішеннями для захисту мереж, SIEM 
та інструментами аналізу даних. 
</t>
    </r>
  </si>
  <si>
    <r>
      <rPr>
        <b/>
        <sz val="14"/>
        <color indexed="21"/>
        <rFont val="Fedra Sans Alt Pro Book"/>
        <family val="2"/>
      </rPr>
      <t>ESET PROTECT Complete з локальним управлінням</t>
    </r>
    <r>
      <rPr>
        <sz val="14"/>
        <color indexed="21"/>
        <rFont val="Fedra Sans Alt Pro Book"/>
        <family val="2"/>
      </rPr>
      <t xml:space="preserve"> 
</t>
    </r>
    <r>
      <rPr>
        <sz val="9"/>
        <color indexed="21"/>
        <rFont val="Fedra Sans Alt Pro Book"/>
        <family val="2"/>
      </rPr>
      <t>(ESET Endpoint Security для Windows, ESET Endpoint Security для macOS, 
ESET Endpoint Antivirus для Windows, ESET Endpoint Antivirus для macOS, 
ESET Endpoint Antivirus для Linux, ESET Server Security для Microsoft Windows Server, 
ESET Server Security для Linux, ESET Endpoint Security для Android, ESET MDM для iOS &amp; iPadOS, ESET Mail Security для Microsoft Exchange Server, ESET Mail Security для IBM Domino, 
ESET LiveGuard Advanced, ESET Full Disk Encryption, ESET PROTECT)</t>
    </r>
  </si>
  <si>
    <r>
      <rPr>
        <b/>
        <sz val="14"/>
        <color indexed="21"/>
        <rFont val="Fedra Sans Alt Pro Book"/>
        <family val="2"/>
      </rPr>
      <t xml:space="preserve">ESET PROTECT Advanced
</t>
    </r>
    <r>
      <rPr>
        <sz val="9"/>
        <color indexed="21"/>
        <rFont val="Fedra Sans Alt Pro Book"/>
        <family val="2"/>
      </rPr>
      <t>(ESET Endpoint Security для Windows, ESET Endpoint Security для macOS, 
ESET Endpoint Antivirus для Windows, ESET Endpoint Antivirus для macOS, ESET Endpoint Antivirus для Linux, 
ESET Server Security для Microsoft Windows Server, ESET Server Security для Linux, ESET Endpoint Security для Android, ESET MDM для iOS &amp; iPadOS, 
ESET LiveGuard Advanced, ESET Full Disk Encryption, ESET PROTECT, ESET PROTECT Cloud)</t>
    </r>
  </si>
  <si>
    <r>
      <rPr>
        <b/>
        <sz val="14"/>
        <color indexed="21"/>
        <rFont val="Fedra Sans Alt Pro Book"/>
        <family val="2"/>
      </rPr>
      <t xml:space="preserve">ESET PROTECT Essential </t>
    </r>
    <r>
      <rPr>
        <sz val="14"/>
        <color indexed="21"/>
        <rFont val="Fedra Sans Alt Pro Book"/>
        <family val="2"/>
      </rPr>
      <t xml:space="preserve"> 
</t>
    </r>
    <r>
      <rPr>
        <sz val="9"/>
        <color indexed="21"/>
        <rFont val="Fedra Sans Alt Pro Book"/>
        <family val="2"/>
      </rPr>
      <t>(ESET Endpoint Antivirus для Windows, ESET Endpoint Antivirus для macOS, ESET Endpoint Antivirus для Linux, 
ESET Server Security для Microsoft Windows Server, ESET Server Security для Linux, ESET Endpoint Security для Android, ESET MDM для iOS &amp; iPadOS, 
ESET PROTECT, ESET PROTECT Cloud)</t>
    </r>
  </si>
  <si>
    <r>
      <rPr>
        <b/>
        <sz val="14"/>
        <color indexed="21"/>
        <rFont val="Fedra Sans Alt Pro Book"/>
        <family val="2"/>
      </rPr>
      <t xml:space="preserve">ESET PROTECT Entry з локальним управлінням 
</t>
    </r>
    <r>
      <rPr>
        <sz val="9"/>
        <color indexed="21"/>
        <rFont val="Fedra Sans Alt Pro Book"/>
        <family val="2"/>
      </rPr>
      <t>(ESET Endpoint Security для Windows, ESET Endpoint Security для macOS, 
ESET Endpoint Antivirus для Windows, ESET Endpoint Antivirus для macOS, 
ESET Endpoint Antivirus для Linux, ESET Server Security для Microsoft Windows Server, 
ESET Server Security для Linux, ESET Endpoint Security для Android, 
ESET MDM для iOS &amp; iPadOS, ESET PROTECT)</t>
    </r>
  </si>
  <si>
    <r>
      <rPr>
        <b/>
        <sz val="14"/>
        <color indexed="21"/>
        <rFont val="Fedra Sans Alt Pro Book"/>
        <family val="2"/>
      </rPr>
      <t>ESET PROTECT Essential з локальним управлінням</t>
    </r>
    <r>
      <rPr>
        <sz val="14"/>
        <color indexed="21"/>
        <rFont val="Fedra Sans Alt Pro Book"/>
        <family val="2"/>
      </rPr>
      <t xml:space="preserve"> 
</t>
    </r>
    <r>
      <rPr>
        <sz val="9"/>
        <color indexed="21"/>
        <rFont val="Fedra Sans Alt Pro Book"/>
        <family val="2"/>
      </rPr>
      <t>(ESET Endpoint Antivirus для Windows, ESET Endpoint Antivirus для macOS, 
ESET Endpoint Antivirus для Linux, ESET Server Security для Microsoft Windows Server, 
ESET Server Security для Linux, ESET Endpoint Security для Android, 
ESET MDM для iOS &amp; iPadOS, ESET PROTECT)</t>
    </r>
  </si>
  <si>
    <t xml:space="preserve">Багатофакторна автентифікація 
для захисту доступу до корпоративних даних </t>
  </si>
  <si>
    <t>Рішення для додаткового захисту (хмарна пісочниця, двофакторна автентифікація, шифрування та інші)</t>
  </si>
  <si>
    <t>Комплексний захист серверних 
й несерверних ОС, поштових серверів, хмарна пісочниця, повнодискове шифрування               та єдина локальна консоль управління захистом</t>
  </si>
  <si>
    <t>ESET PROTECT Elite</t>
  </si>
  <si>
    <r>
      <rPr>
        <b/>
        <sz val="14"/>
        <color indexed="21"/>
        <rFont val="Fedra Sans Alt Pro Book"/>
        <family val="2"/>
      </rPr>
      <t>ESET PROTECT Enterprise</t>
    </r>
    <r>
      <rPr>
        <sz val="14"/>
        <color indexed="21"/>
        <rFont val="Fedra Sans Alt Pro Book"/>
        <family val="2"/>
      </rPr>
      <t xml:space="preserve">
</t>
    </r>
    <r>
      <rPr>
        <sz val="9"/>
        <color indexed="21"/>
        <rFont val="Fedra Sans Alt Pro Book"/>
        <family val="2"/>
      </rPr>
      <t>(ESET Endpoint Security для Windows, ESET Endpoint Security для macOS, 
ESET Endpoint Antivirus для Windows, ESET Endpoint Antivirus для macOS, ESET Endpoint Antivirus для Linux, 
ESET Server Security для Microsoft Windows Server, ESET Server Security для Linux, 
ESET Endpoint Security для Android, ESET MDM для iOS &amp; iPadOS, ESET Inspect, 
ESET Inspect Cloud, ESET LiveGuard Advanced, ESET Full Disk Encryption, ESET PROTECT, ESET PROTECT Cloud)</t>
    </r>
  </si>
  <si>
    <t>Комплексний захист несерверних 
та серверних ОС, захист поштових серверів, хмарна пісочниця, повнодискове шифрування, захист додатків Office 365, управління уразливостями та виправленнями, можливість управління локально та в хмарі</t>
  </si>
  <si>
    <t>Комплексний захист несерверних 
та серверних ОС, хмарна пісочниця, повнодискове шифрування,  захист додатків Office 365, розширене виявлення та реагування (XDR), багатофакторна автентифікація, управління уразливостями та виправленнями, можливість управління локально та в хмарі</t>
  </si>
  <si>
    <t>Комплексний захист несерверних 
та серверних ОС, хмарна пісочниця, повнодискове шифрування, розширене виявлення та реагування (XDR),  захист додатків Office 365, багатофакторна автентифікація, управління уразливостями та виправленнями, можливість управління локально 
та в хмарі, сервіси з безпеки 
та преміум-підтримка</t>
  </si>
  <si>
    <r>
      <rPr>
        <b/>
        <sz val="12"/>
        <color rgb="FF008080"/>
        <rFont val="Calibri"/>
        <family val="2"/>
        <charset val="204"/>
        <scheme val="minor"/>
      </rPr>
      <t xml:space="preserve">від </t>
    </r>
    <r>
      <rPr>
        <b/>
        <sz val="20"/>
        <color rgb="FF008080"/>
        <rFont val="Calibri"/>
        <family val="2"/>
        <charset val="204"/>
        <scheme val="minor"/>
      </rPr>
      <t>25</t>
    </r>
  </si>
  <si>
    <r>
      <rPr>
        <b/>
        <sz val="14"/>
        <color indexed="21"/>
        <rFont val="Fedra Sans Alt Pro Book"/>
        <family val="2"/>
      </rPr>
      <t xml:space="preserve">ESET PROTECT Complete
</t>
    </r>
    <r>
      <rPr>
        <sz val="9"/>
        <color indexed="21"/>
        <rFont val="Fedra Sans Alt Pro Book"/>
        <family val="2"/>
      </rPr>
      <t>(ESET Endpoint Security для Windows, ESET Endpoint Security для macOS, ESET Endpoint Antivirus для Windows, 
ESET Endpoint Antivirus для macOS, ESET Endpoint Antivirus для Linux, ESET Server Security для Microsoft Windows Server, 
ESET Server Security для Linux, ESET Endpoint Security для Android, ESET MDM для iOS &amp; iPadOS, 
ESET Mail Security для Microsoft Exchange Server, ESET Mail Security для IBM Domino, ESET LiveGuard Advanced, 
ESET Full Disk Encryption, ESET Cloud Office Security, ESET Vulnerability &amp; Patch Management, ESET PROTECT, ESET PROTECT Cloud)</t>
    </r>
  </si>
  <si>
    <r>
      <rPr>
        <b/>
        <sz val="14"/>
        <color indexed="21"/>
        <rFont val="Fedra Sans Alt Pro Book"/>
        <family val="2"/>
      </rPr>
      <t>ESET PROTECT Elite</t>
    </r>
    <r>
      <rPr>
        <sz val="14"/>
        <color indexed="21"/>
        <rFont val="Fedra Sans Alt Pro Book"/>
        <family val="2"/>
      </rPr>
      <t xml:space="preserve">
</t>
    </r>
    <r>
      <rPr>
        <sz val="9"/>
        <color indexed="21"/>
        <rFont val="Fedra Sans Alt Pro Book"/>
        <family val="2"/>
      </rPr>
      <t>(ESET Endpoint Security для Windows, ESET Endpoint Security для macOS, ESET Endpoint Antivirus для Windows, 
ESET Endpoint Antivirus для macOS, ESET Endpoint Antivirus для Linux, ESET Server Security для Microsoft Windows Server, 
ESET Server Security для Linux, ESET Endpoint Security для Android, ESET MDM для iOS &amp; iPadOS, 
ESET Mail Security для Microsoft Exchange Server, ESET Mail Security для IBM Domino, ESET LiveGuard Advanced, 
ESET Full Disk Encryption, ESET Cloud Office Security, ESET Inspect, ESET Inspect Cloud, ESET Secure Authentication, 
ESET Vulnerability &amp; Patch Management, ESET PROTECT, ESET PROTECT Cloud)</t>
    </r>
  </si>
  <si>
    <r>
      <rPr>
        <b/>
        <sz val="14"/>
        <color indexed="21"/>
        <rFont val="Fedra Sans Alt Pro Book"/>
        <family val="2"/>
      </rPr>
      <t>ESET PROTECT MDR</t>
    </r>
    <r>
      <rPr>
        <sz val="14"/>
        <color indexed="21"/>
        <rFont val="Fedra Sans Alt Pro Book"/>
        <family val="2"/>
      </rPr>
      <t xml:space="preserve">
</t>
    </r>
    <r>
      <rPr>
        <sz val="9"/>
        <color indexed="21"/>
        <rFont val="Fedra Sans Alt Pro Book"/>
        <family val="2"/>
      </rPr>
      <t>(ESET Endpoint Security для Windows, ESET Endpoint Security для macOS, ESET Endpoint Antivirus для Windows, 
ESET Endpoint Antivirus для macOS, ESET Endpoint Antivirus для Linux, ESET Server Security для Microsoft Windows Server, 
ESET Server Security для Linux, ESET Endpoint Security для Android, ESET MDM для iOS &amp; iPadOS, ESET Inspect, 
ESET Inspect Cloud, ESET Full Disk Encryption, ESET LiveGuard Advanced, ESET PROTECT, ESET Cloud Office Security, ESET Vulnerability &amp; Patch Management, ESET PROTECT Cloud,ESET DETECTION AND RESPONSE ULTIMATE, ESET PREMIUM SUPPORT ADVANCED)</t>
    </r>
  </si>
  <si>
    <r>
      <t xml:space="preserve">ПРАЙС-ЛИСТ
Листопад'23
</t>
    </r>
    <r>
      <rPr>
        <sz val="8"/>
        <color rgb="FFFF0000"/>
        <rFont val="Fedra Sans Alt Pro Demi"/>
        <family val="2"/>
      </rPr>
      <t>в рекомендованих цінах 
для кінцевого користувача,
в гривнях без ПДВ</t>
    </r>
  </si>
  <si>
    <r>
      <t xml:space="preserve">ESET HOME Security Essential
</t>
    </r>
    <r>
      <rPr>
        <sz val="9"/>
        <color indexed="21"/>
        <rFont val="Fedra Sans Alt Pro Book"/>
        <charset val="204"/>
      </rPr>
      <t>(ESET Internet Security, ESET NOD32 Antivirus, ESET Cyber Security, ESET Mobile Security, ESET Parental Control, ESET Smart TV Security)</t>
    </r>
  </si>
  <si>
    <t>ДОМАШНІ КОРИСТУВАЧІ</t>
  </si>
  <si>
    <t>Комплексний захист несерверних ОС + Управління паролями + Захист інформації за допомогою шифрування, захист мобільних пристроїв та cмарт-телевізорів, батьківський контроль,  без "Дзеркала" оновлення та єдиної консолі управління захистом</t>
  </si>
  <si>
    <t>Комплексний захист несерверних ОС, захист мобільних пристроїв та cмарт-телевізорів, батьківський контроль,  без "Дзеркала" оновлення та єдиної консолі управління захистом</t>
  </si>
  <si>
    <r>
      <t xml:space="preserve">ESET Smart Security Premium </t>
    </r>
    <r>
      <rPr>
        <sz val="12"/>
        <color rgb="FFFF0000"/>
        <rFont val="Fedra Sans Alt Pro Medium"/>
        <charset val="204"/>
      </rPr>
      <t>Лише поновлення!</t>
    </r>
  </si>
  <si>
    <r>
      <t xml:space="preserve">ESET Internet Security </t>
    </r>
    <r>
      <rPr>
        <sz val="12"/>
        <color rgb="FFFF0000"/>
        <rFont val="Fedra Sans Alt Pro Medium"/>
        <charset val="204"/>
      </rPr>
      <t>Лише поновлення!</t>
    </r>
  </si>
  <si>
    <r>
      <t xml:space="preserve">ESET Cyber Security Pro </t>
    </r>
    <r>
      <rPr>
        <sz val="12"/>
        <color rgb="FFFF0000"/>
        <rFont val="Fedra Sans Alt Pro Medium"/>
        <charset val="204"/>
      </rPr>
      <t>Лише поновлення!</t>
    </r>
  </si>
  <si>
    <r>
      <t xml:space="preserve">ESET HOME Security Essential </t>
    </r>
    <r>
      <rPr>
        <sz val="12"/>
        <color rgb="FFFF0000"/>
        <rFont val="Fedra Sans Alt Pro Medium"/>
        <charset val="204"/>
      </rPr>
      <t>Новинка!</t>
    </r>
  </si>
  <si>
    <r>
      <t>ESET HOME Security Premium</t>
    </r>
    <r>
      <rPr>
        <sz val="12"/>
        <color rgb="FFFF0000"/>
        <rFont val="Fedra Sans Alt Pro Medium"/>
        <charset val="204"/>
      </rPr>
      <t xml:space="preserve"> Новинка!</t>
    </r>
  </si>
  <si>
    <t>ПРАЙС-ЛИСТ
Листопад'23</t>
  </si>
  <si>
    <r>
      <t>ESET NOD</t>
    </r>
    <r>
      <rPr>
        <sz val="12"/>
        <color rgb="FF808080"/>
        <rFont val="Myriad Pro"/>
        <family val="2"/>
      </rPr>
      <t>32</t>
    </r>
    <r>
      <rPr>
        <sz val="12"/>
        <color rgb="FF808080"/>
        <rFont val="Fedra Sans Alt Pro Medium"/>
        <family val="2"/>
      </rPr>
      <t xml:space="preserve"> Antivirus
ESET Cyber Security</t>
    </r>
  </si>
  <si>
    <t>ESET Cyber Security</t>
  </si>
  <si>
    <r>
      <t xml:space="preserve">ESET HOME Security Premium
</t>
    </r>
    <r>
      <rPr>
        <sz val="9"/>
        <color indexed="21"/>
        <rFont val="Fedra Sans Alt Pro Book"/>
        <charset val="204"/>
      </rPr>
      <t>(ESET Smart Security Premium, ESET Internet Security, ESET NOD32 Antivirus, ESET Cyber Security, ESET Mobile Security, ESET Parental Control, ESET Smart TV Security)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</si>
</sst>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quot;"/>
    <numFmt numFmtId="165" formatCode="#,##0.00\ [$грн-422]"/>
    <numFmt numFmtId="166" formatCode="#,##0.00\ &quot;₽&quot;"/>
  </numFmts>
  <fonts count="92">
    <font>
      <sz val="11"/>
      <color theme="1"/>
      <name val="Calibri"/>
      <family val="2"/>
      <charset val="204"/>
      <scheme val="minor"/>
    </font>
    <font>
      <sz val="10"/>
      <name val="Arial"/>
      <family val="2"/>
      <charset val="204"/>
    </font>
    <font>
      <sz val="1"/>
      <name val="Arial"/>
      <family val="2"/>
      <charset val="204"/>
    </font>
    <font>
      <u/>
      <sz val="10"/>
      <color indexed="12"/>
      <name val="Arial Cyr"/>
      <charset val="204"/>
    </font>
    <font>
      <sz val="16"/>
      <color rgb="FF003399"/>
      <name val="Arial Cyr"/>
      <charset val="204"/>
    </font>
    <font>
      <sz val="16"/>
      <color indexed="9"/>
      <name val="Arial"/>
      <family val="2"/>
      <charset val="204"/>
    </font>
    <font>
      <sz val="8"/>
      <name val="Arial"/>
      <family val="2"/>
      <charset val="204"/>
    </font>
    <font>
      <sz val="11"/>
      <color indexed="9"/>
      <name val="Arial"/>
      <family val="2"/>
      <charset val="204"/>
    </font>
    <font>
      <sz val="10"/>
      <color indexed="9"/>
      <name val="Arial"/>
      <family val="2"/>
      <charset val="204"/>
    </font>
    <font>
      <b/>
      <sz val="13"/>
      <color indexed="21"/>
      <name val="Arial"/>
      <family val="2"/>
      <charset val="204"/>
    </font>
    <font>
      <sz val="8"/>
      <color indexed="9"/>
      <name val="Arial"/>
      <family val="2"/>
      <charset val="204"/>
    </font>
    <font>
      <b/>
      <sz val="1"/>
      <name val="Arial"/>
      <family val="2"/>
      <charset val="204"/>
    </font>
    <font>
      <b/>
      <sz val="1"/>
      <color indexed="9"/>
      <name val="Arial"/>
      <family val="2"/>
      <charset val="204"/>
    </font>
    <font>
      <b/>
      <sz val="14"/>
      <color indexed="10"/>
      <name val="Arial"/>
      <family val="2"/>
      <charset val="204"/>
    </font>
    <font>
      <sz val="1"/>
      <color indexed="9"/>
      <name val="Arial"/>
      <family val="2"/>
      <charset val="204"/>
    </font>
    <font>
      <sz val="11"/>
      <name val="Arial"/>
      <family val="2"/>
      <charset val="204"/>
    </font>
    <font>
      <sz val="12"/>
      <color rgb="FFA3ADB2"/>
      <name val="Fedra Sans Alt Pro Medium"/>
      <family val="2"/>
    </font>
    <font>
      <sz val="12"/>
      <name val="Fedra Sans Alt Pro Medium"/>
      <family val="2"/>
    </font>
    <font>
      <b/>
      <sz val="12"/>
      <color rgb="FF008080"/>
      <name val="Fedra Sans Alt Pro Medium"/>
      <family val="2"/>
    </font>
    <font>
      <sz val="12"/>
      <color rgb="FF808080"/>
      <name val="Fedra Sans Alt Pro Medium"/>
      <family val="2"/>
    </font>
    <font>
      <b/>
      <sz val="9"/>
      <color indexed="21"/>
      <name val="Fedra Sans Alt Pro Bold"/>
      <family val="2"/>
    </font>
    <font>
      <sz val="9"/>
      <color indexed="9"/>
      <name val="Fedra Sans Alt Pro Bold"/>
      <family val="2"/>
    </font>
    <font>
      <sz val="9"/>
      <name val="Fedra Sans Alt Pro Bold"/>
      <family val="2"/>
    </font>
    <font>
      <b/>
      <sz val="9"/>
      <name val="Fedra Sans Alt Pro Bold"/>
      <family val="2"/>
    </font>
    <font>
      <b/>
      <sz val="9"/>
      <color indexed="9"/>
      <name val="Fedra Sans Alt Pro Bold"/>
      <family val="2"/>
    </font>
    <font>
      <b/>
      <sz val="20"/>
      <color indexed="21"/>
      <name val="Calibri"/>
      <family val="2"/>
      <charset val="204"/>
      <scheme val="minor"/>
    </font>
    <font>
      <b/>
      <sz val="14"/>
      <color indexed="21"/>
      <name val="Calibri"/>
      <family val="2"/>
      <charset val="204"/>
      <scheme val="minor"/>
    </font>
    <font>
      <sz val="14"/>
      <color indexed="21"/>
      <name val="Fedra Sans Alt Pro Book"/>
      <family val="2"/>
    </font>
    <font>
      <b/>
      <sz val="14"/>
      <color indexed="21"/>
      <name val="Fedra Sans Alt Pro Book"/>
      <family val="2"/>
    </font>
    <font>
      <sz val="16"/>
      <color indexed="21"/>
      <name val="Fedra Sans Alt Pro Demi"/>
      <family val="2"/>
    </font>
    <font>
      <sz val="11"/>
      <color indexed="21"/>
      <name val="Fedra Sans Alt Pro Demi"/>
      <family val="2"/>
    </font>
    <font>
      <sz val="10"/>
      <color indexed="23"/>
      <name val="Fedra Sans Alt Pro Light"/>
      <family val="2"/>
    </font>
    <font>
      <sz val="9"/>
      <color indexed="23"/>
      <name val="Fedra Sans Alt Pro Light"/>
      <family val="2"/>
    </font>
    <font>
      <b/>
      <sz val="11"/>
      <color theme="0"/>
      <name val="Fedra Sans Alt Pro Light"/>
      <family val="2"/>
    </font>
    <font>
      <sz val="11"/>
      <color theme="0"/>
      <name val="Fedra Sans Alt Pro Light"/>
      <family val="2"/>
    </font>
    <font>
      <sz val="9"/>
      <color rgb="FF808080"/>
      <name val="Calibri"/>
      <family val="2"/>
      <charset val="204"/>
      <scheme val="minor"/>
    </font>
    <font>
      <sz val="9"/>
      <color indexed="23"/>
      <name val="Calibri"/>
      <family val="2"/>
      <charset val="204"/>
      <scheme val="minor"/>
    </font>
    <font>
      <b/>
      <sz val="1"/>
      <name val="Fedra Sans Alt Pro Light"/>
      <family val="2"/>
    </font>
    <font>
      <b/>
      <sz val="14"/>
      <color theme="0"/>
      <name val="Fedra Sans Alt Pro Light"/>
      <family val="2"/>
    </font>
    <font>
      <sz val="13"/>
      <color theme="0" tint="-0.499984740745262"/>
      <name val="Fedra Sans Alt Pro Medium"/>
      <family val="2"/>
    </font>
    <font>
      <sz val="13"/>
      <color theme="0" tint="-0.499984740745262"/>
      <name val="Fedra Sans Alt Pro Light"/>
      <family val="2"/>
    </font>
    <font>
      <sz val="16"/>
      <color theme="0"/>
      <name val="Fedra Sans Alt Pro Light"/>
      <family val="2"/>
    </font>
    <font>
      <b/>
      <sz val="14"/>
      <color rgb="FF008080"/>
      <name val="Calibri"/>
      <family val="2"/>
      <charset val="204"/>
      <scheme val="minor"/>
    </font>
    <font>
      <b/>
      <sz val="20"/>
      <color rgb="FF008080"/>
      <name val="Calibri"/>
      <family val="2"/>
      <charset val="204"/>
      <scheme val="minor"/>
    </font>
    <font>
      <sz val="14"/>
      <color rgb="FF808080"/>
      <name val="Calibri"/>
      <family val="2"/>
      <charset val="204"/>
      <scheme val="minor"/>
    </font>
    <font>
      <sz val="14"/>
      <color rgb="FF808080"/>
      <name val="Fedra Sans Alt Pro Medium"/>
      <family val="2"/>
    </font>
    <font>
      <sz val="8"/>
      <color rgb="FFFF0000"/>
      <name val="Fedra Sans Alt Pro Demi"/>
      <family val="2"/>
    </font>
    <font>
      <sz val="8"/>
      <color rgb="FFFF0000"/>
      <name val="Arial"/>
      <family val="2"/>
      <charset val="204"/>
    </font>
    <font>
      <sz val="16"/>
      <color rgb="FF008BA0"/>
      <name val="Fedra Sans Alt Pro Medium"/>
      <family val="2"/>
    </font>
    <font>
      <sz val="11"/>
      <name val="Fedra Sans Alt Pro Medium"/>
      <family val="2"/>
    </font>
    <font>
      <sz val="11"/>
      <color rgb="FF808080"/>
      <name val="Fedra Sans Alt Pro Medium"/>
      <family val="2"/>
    </font>
    <font>
      <b/>
      <sz val="11"/>
      <color theme="0" tint="-0.499984740745262"/>
      <name val="Fedra Sans Alt Pro Medium"/>
      <family val="2"/>
    </font>
    <font>
      <b/>
      <sz val="12"/>
      <name val="Fedra Sans Alt Pro Medium"/>
      <family val="2"/>
    </font>
    <font>
      <b/>
      <sz val="14"/>
      <name val="Fedra Sans Alt Pro Medium"/>
      <family val="2"/>
    </font>
    <font>
      <sz val="9"/>
      <color rgb="FFFF0000"/>
      <name val="Fedra Sans Alt Pro Bold"/>
      <family val="2"/>
    </font>
    <font>
      <b/>
      <sz val="14"/>
      <color indexed="21"/>
      <name val="Fedra Sans Alt Pro Book"/>
      <family val="2"/>
    </font>
    <font>
      <sz val="14"/>
      <color indexed="21"/>
      <name val="Fedra Sans Alt Pro Book"/>
      <family val="2"/>
    </font>
    <font>
      <b/>
      <sz val="14"/>
      <color indexed="21"/>
      <name val="Fedra Sans Alt Pro Book"/>
      <family val="2"/>
      <charset val="204"/>
    </font>
    <font>
      <b/>
      <sz val="15"/>
      <color indexed="21"/>
      <name val="Calibri"/>
      <family val="2"/>
      <charset val="204"/>
      <scheme val="minor"/>
    </font>
    <font>
      <sz val="11"/>
      <color indexed="23"/>
      <name val="Fedra Sans Alt Pro Light"/>
      <family val="2"/>
    </font>
    <font>
      <sz val="11"/>
      <color theme="0"/>
      <name val="Fedra Sans Alt Pro Light"/>
      <family val="2"/>
    </font>
    <font>
      <sz val="9"/>
      <color indexed="23"/>
      <name val="Fedra Sans Alt Pro Light"/>
      <family val="2"/>
    </font>
    <font>
      <sz val="22"/>
      <color theme="0"/>
      <name val="Fedra Sans Alt Pro Light"/>
      <family val="2"/>
    </font>
    <font>
      <sz val="12"/>
      <color theme="0"/>
      <name val="Fedra Sans Alt Pro Light"/>
      <family val="2"/>
    </font>
    <font>
      <sz val="13"/>
      <color rgb="FFFF0000"/>
      <name val="Fedra Sans Alt Pro Light"/>
      <family val="2"/>
    </font>
    <font>
      <sz val="18"/>
      <name val="Fedra Sans Alt Pro Medium"/>
      <family val="2"/>
    </font>
    <font>
      <b/>
      <sz val="18"/>
      <color rgb="FF008080"/>
      <name val="Fedra Sans Alt Pro Medium"/>
      <family val="2"/>
    </font>
    <font>
      <sz val="10"/>
      <color indexed="23"/>
      <name val="Fedra Sans Alt Pro Light"/>
      <family val="2"/>
    </font>
    <font>
      <sz val="9"/>
      <color theme="0"/>
      <name val="Fedra Sans Alt Pro Bold"/>
      <family val="2"/>
    </font>
    <font>
      <b/>
      <sz val="9"/>
      <color theme="0"/>
      <name val="Fedra Sans Alt Pro Bold"/>
      <family val="2"/>
    </font>
    <font>
      <b/>
      <sz val="1"/>
      <color theme="0"/>
      <name val="Arial"/>
      <family val="2"/>
      <charset val="204"/>
    </font>
    <font>
      <b/>
      <sz val="12"/>
      <color rgb="FF008080"/>
      <name val="Calibri"/>
      <family val="2"/>
      <charset val="204"/>
      <scheme val="minor"/>
    </font>
    <font>
      <b/>
      <sz val="11"/>
      <color indexed="9"/>
      <name val="Arial"/>
      <family val="2"/>
      <charset val="204"/>
    </font>
    <font>
      <b/>
      <sz val="8"/>
      <name val="Arial"/>
      <family val="2"/>
      <charset val="204"/>
    </font>
    <font>
      <sz val="8"/>
      <color theme="0"/>
      <name val="Arial"/>
      <family val="2"/>
      <charset val="204"/>
    </font>
    <font>
      <sz val="9"/>
      <color indexed="21"/>
      <name val="Fedra Sans Alt Pro Book"/>
      <family val="2"/>
    </font>
    <font>
      <sz val="10"/>
      <color rgb="FFC00000"/>
      <name val="Arial"/>
      <family val="2"/>
      <charset val="204"/>
    </font>
    <font>
      <sz val="8"/>
      <color rgb="FFF88B19"/>
      <name val="Fedra Sans Alt Pro Light"/>
      <family val="2"/>
    </font>
    <font>
      <b/>
      <sz val="9"/>
      <color indexed="21"/>
      <name val="Fedra Sans Alt Pro Book"/>
      <family val="2"/>
    </font>
    <font>
      <sz val="9"/>
      <color rgb="FF008BA0"/>
      <name val="Fedra Sans Alt Pro Light"/>
      <family val="2"/>
    </font>
    <font>
      <sz val="12"/>
      <color theme="0" tint="-0.499984740745262"/>
      <name val="Fedra Sans Alt Pro Light"/>
      <family val="2"/>
    </font>
    <font>
      <b/>
      <sz val="12"/>
      <color theme="0" tint="-0.499984740745262"/>
      <name val="Fedra Sans Alt Pro Light"/>
      <family val="2"/>
    </font>
    <font>
      <sz val="12"/>
      <color rgb="FF808080"/>
      <name val="Myriad Pro"/>
      <family val="2"/>
    </font>
    <font>
      <sz val="14"/>
      <color rgb="FF008080"/>
      <name val="Fedra Sans Alt Pro Demi"/>
      <family val="2"/>
    </font>
    <font>
      <b/>
      <u/>
      <sz val="12"/>
      <color theme="0" tint="-0.499984740745262"/>
      <name val="Fedra Sans Alt Pro Light"/>
      <family val="2"/>
    </font>
    <font>
      <sz val="12"/>
      <color rgb="FF008080"/>
      <name val="Fedra Sans Alt Pro Book"/>
      <family val="2"/>
    </font>
    <font>
      <sz val="12"/>
      <color rgb="FF008080"/>
      <name val="Calibri"/>
      <family val="2"/>
      <charset val="204"/>
      <scheme val="minor"/>
    </font>
    <font>
      <sz val="13"/>
      <color theme="0" tint="-0.499984740745262"/>
      <name val="Fedra Sans Alt Pro Light"/>
      <family val="2"/>
    </font>
    <font>
      <sz val="9"/>
      <color indexed="23"/>
      <name val="Fedra Sans Alt Pro Light"/>
      <family val="2"/>
    </font>
    <font>
      <b/>
      <sz val="9"/>
      <color rgb="FFFF0000"/>
      <name val="Fedra Sans Alt Pro Bold"/>
      <family val="2"/>
    </font>
    <font>
      <sz val="9"/>
      <color indexed="21"/>
      <name val="Fedra Sans Alt Pro Book"/>
      <charset val="204"/>
    </font>
    <font>
      <sz val="12"/>
      <color rgb="FFFF0000"/>
      <name val="Fedra Sans Alt Pro Medium"/>
      <charset val="204"/>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008BA0"/>
        <bgColor indexed="64"/>
      </patternFill>
    </fill>
    <fill>
      <patternFill patternType="solid">
        <fgColor rgb="FFA3ADB2"/>
        <bgColor indexed="64"/>
      </patternFill>
    </fill>
  </fills>
  <borders count="113">
    <border>
      <left/>
      <right/>
      <top/>
      <bottom/>
      <diagonal/>
    </border>
    <border>
      <left/>
      <right/>
      <top/>
      <bottom style="medium">
        <color indexed="22"/>
      </bottom>
      <diagonal/>
    </border>
    <border>
      <left/>
      <right/>
      <top style="medium">
        <color indexed="22"/>
      </top>
      <bottom/>
      <diagonal/>
    </border>
    <border>
      <left style="thin">
        <color indexed="22"/>
      </left>
      <right style="thin">
        <color indexed="22"/>
      </right>
      <top style="thin">
        <color indexed="22"/>
      </top>
      <bottom style="thin">
        <color indexed="22"/>
      </bottom>
      <diagonal/>
    </border>
    <border>
      <left/>
      <right/>
      <top style="thin">
        <color indexed="9"/>
      </top>
      <bottom/>
      <diagonal/>
    </border>
    <border>
      <left/>
      <right/>
      <top/>
      <bottom style="thin">
        <color indexed="9"/>
      </bottom>
      <diagonal/>
    </border>
    <border>
      <left/>
      <right/>
      <top/>
      <bottom style="thin">
        <color indexed="22"/>
      </bottom>
      <diagonal/>
    </border>
    <border>
      <left/>
      <right/>
      <top style="thin">
        <color indexed="9"/>
      </top>
      <bottom style="thin">
        <color indexed="9"/>
      </bottom>
      <diagonal/>
    </border>
    <border>
      <left/>
      <right/>
      <top style="thin">
        <color indexed="22"/>
      </top>
      <bottom style="thin">
        <color indexed="22"/>
      </bottom>
      <diagonal/>
    </border>
    <border>
      <left/>
      <right/>
      <top style="thin">
        <color indexed="22"/>
      </top>
      <bottom/>
      <diagonal/>
    </border>
    <border>
      <left style="thin">
        <color indexed="22"/>
      </left>
      <right style="thin">
        <color indexed="22"/>
      </right>
      <top style="thin">
        <color indexed="22"/>
      </top>
      <bottom/>
      <diagonal/>
    </border>
    <border>
      <left/>
      <right style="medium">
        <color theme="0" tint="-0.14996795556505021"/>
      </right>
      <top/>
      <bottom style="medium">
        <color theme="0" tint="-0.1499679555650502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style="double">
        <color indexed="21"/>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ck">
        <color theme="0" tint="-0.34998626667073579"/>
      </left>
      <right style="thin">
        <color indexed="22"/>
      </right>
      <top style="thin">
        <color indexed="22"/>
      </top>
      <bottom style="thin">
        <color indexed="22"/>
      </bottom>
      <diagonal/>
    </border>
    <border>
      <left style="thin">
        <color indexed="22"/>
      </left>
      <right style="thick">
        <color theme="0" tint="-0.34998626667073579"/>
      </right>
      <top style="thin">
        <color indexed="22"/>
      </top>
      <bottom style="thin">
        <color indexed="22"/>
      </bottom>
      <diagonal/>
    </border>
    <border>
      <left style="thick">
        <color theme="0" tint="-0.34998626667073579"/>
      </left>
      <right style="thin">
        <color indexed="22"/>
      </right>
      <top style="thick">
        <color theme="0" tint="-0.34998626667073579"/>
      </top>
      <bottom style="thin">
        <color indexed="22"/>
      </bottom>
      <diagonal/>
    </border>
    <border>
      <left style="thin">
        <color indexed="22"/>
      </left>
      <right style="thin">
        <color indexed="22"/>
      </right>
      <top style="thick">
        <color theme="0" tint="-0.34998626667073579"/>
      </top>
      <bottom style="thin">
        <color indexed="22"/>
      </bottom>
      <diagonal/>
    </border>
    <border>
      <left style="thin">
        <color indexed="22"/>
      </left>
      <right style="thick">
        <color theme="0" tint="-0.34998626667073579"/>
      </right>
      <top style="thick">
        <color theme="0" tint="-0.34998626667073579"/>
      </top>
      <bottom style="thin">
        <color indexed="22"/>
      </bottom>
      <diagonal/>
    </border>
    <border>
      <left style="thick">
        <color theme="0" tint="-0.34998626667073579"/>
      </left>
      <right style="thin">
        <color indexed="22"/>
      </right>
      <top style="thin">
        <color indexed="22"/>
      </top>
      <bottom style="thick">
        <color theme="0" tint="-0.34998626667073579"/>
      </bottom>
      <diagonal/>
    </border>
    <border>
      <left style="thin">
        <color indexed="22"/>
      </left>
      <right style="thin">
        <color indexed="22"/>
      </right>
      <top style="thin">
        <color indexed="22"/>
      </top>
      <bottom style="thick">
        <color theme="0" tint="-0.34998626667073579"/>
      </bottom>
      <diagonal/>
    </border>
    <border>
      <left style="thin">
        <color indexed="22"/>
      </left>
      <right style="thick">
        <color theme="0" tint="-0.34998626667073579"/>
      </right>
      <top style="thin">
        <color indexed="22"/>
      </top>
      <bottom style="thick">
        <color theme="0" tint="-0.34998626667073579"/>
      </bottom>
      <diagonal/>
    </border>
    <border>
      <left/>
      <right style="thin">
        <color indexed="22"/>
      </right>
      <top style="thin">
        <color indexed="22"/>
      </top>
      <bottom style="thick">
        <color theme="0" tint="-0.34998626667073579"/>
      </bottom>
      <diagonal/>
    </border>
    <border>
      <left style="thin">
        <color indexed="22"/>
      </left>
      <right/>
      <top style="thin">
        <color indexed="22"/>
      </top>
      <bottom style="thick">
        <color theme="0" tint="-0.34998626667073579"/>
      </bottom>
      <diagonal/>
    </border>
    <border>
      <left/>
      <right/>
      <top style="thick">
        <color theme="0" tint="-0.34998626667073579"/>
      </top>
      <bottom/>
      <diagonal/>
    </border>
    <border>
      <left/>
      <right style="thick">
        <color theme="0" tint="-0.34998626667073579"/>
      </right>
      <top style="thick">
        <color theme="0" tint="-0.34998626667073579"/>
      </top>
      <bottom/>
      <diagonal/>
    </border>
    <border>
      <left/>
      <right style="thick">
        <color theme="0" tint="-0.34998626667073579"/>
      </right>
      <top/>
      <bottom style="thin">
        <color indexed="22"/>
      </bottom>
      <diagonal/>
    </border>
    <border>
      <left style="double">
        <color indexed="21"/>
      </left>
      <right style="thick">
        <color theme="0" tint="-0.34998626667073579"/>
      </right>
      <top style="double">
        <color indexed="21"/>
      </top>
      <bottom style="double">
        <color indexed="21"/>
      </bottom>
      <diagonal/>
    </border>
    <border>
      <left style="thick">
        <color theme="0" tint="-0.34998626667073579"/>
      </left>
      <right/>
      <top style="thick">
        <color theme="0" tint="-0.34998626667073579"/>
      </top>
      <bottom/>
      <diagonal/>
    </border>
    <border>
      <left style="thick">
        <color theme="0" tint="-0.34998626667073579"/>
      </left>
      <right/>
      <top/>
      <bottom/>
      <diagonal/>
    </border>
    <border>
      <left style="thick">
        <color theme="0" tint="-0.34998626667073579"/>
      </left>
      <right/>
      <top style="thin">
        <color indexed="22"/>
      </top>
      <bottom style="thin">
        <color indexed="22"/>
      </bottom>
      <diagonal/>
    </border>
    <border>
      <left style="thin">
        <color indexed="22"/>
      </left>
      <right style="thick">
        <color theme="0" tint="-0.34998626667073579"/>
      </right>
      <top style="thin">
        <color indexed="22"/>
      </top>
      <bottom/>
      <diagonal/>
    </border>
    <border>
      <left style="thin">
        <color indexed="22"/>
      </left>
      <right style="thick">
        <color theme="0" tint="-0.34998626667073579"/>
      </right>
      <top/>
      <bottom style="thin">
        <color indexed="22"/>
      </bottom>
      <diagonal/>
    </border>
    <border>
      <left/>
      <right style="thick">
        <color theme="0" tint="-0.34998626667073579"/>
      </right>
      <top/>
      <bottom/>
      <diagonal/>
    </border>
    <border>
      <left style="thick">
        <color theme="0" tint="-0.34998626667073579"/>
      </left>
      <right/>
      <top/>
      <bottom style="thin">
        <color indexed="22"/>
      </bottom>
      <diagonal/>
    </border>
    <border>
      <left style="thick">
        <color theme="0" tint="-0.34998626667073579"/>
      </left>
      <right style="thin">
        <color indexed="22"/>
      </right>
      <top style="thin">
        <color indexed="22"/>
      </top>
      <bottom/>
      <diagonal/>
    </border>
    <border>
      <left style="thick">
        <color theme="0" tint="-0.34998626667073579"/>
      </left>
      <right style="thin">
        <color indexed="22"/>
      </right>
      <top/>
      <bottom style="thin">
        <color indexed="22"/>
      </bottom>
      <diagonal/>
    </border>
    <border>
      <left/>
      <right/>
      <top style="thick">
        <color theme="0" tint="-0.34998626667073579"/>
      </top>
      <bottom style="thick">
        <color theme="0" tint="-0.34998626667073579"/>
      </bottom>
      <diagonal/>
    </border>
    <border>
      <left style="thick">
        <color theme="0" tint="-0.34998626667073579"/>
      </left>
      <right/>
      <top style="thick">
        <color theme="0" tint="-0.34998626667073579"/>
      </top>
      <bottom style="thin">
        <color indexed="22"/>
      </bottom>
      <diagonal/>
    </border>
    <border>
      <left/>
      <right/>
      <top style="thick">
        <color theme="0" tint="-0.34998626667073579"/>
      </top>
      <bottom style="thin">
        <color indexed="22"/>
      </bottom>
      <diagonal/>
    </border>
    <border>
      <left/>
      <right style="thick">
        <color theme="0" tint="-0.34998626667073579"/>
      </right>
      <top style="thick">
        <color theme="0" tint="-0.34998626667073579"/>
      </top>
      <bottom style="thin">
        <color indexed="22"/>
      </bottom>
      <diagonal/>
    </border>
    <border>
      <left style="thick">
        <color theme="0" tint="-0.34998626667073579"/>
      </left>
      <right/>
      <top style="thick">
        <color theme="0" tint="-0.34998626667073579"/>
      </top>
      <bottom style="thick">
        <color theme="0" tint="-0.34998626667073579"/>
      </bottom>
      <diagonal/>
    </border>
    <border>
      <left/>
      <right style="thick">
        <color theme="0" tint="-0.34998626667073579"/>
      </right>
      <top style="thick">
        <color theme="0" tint="-0.34998626667073579"/>
      </top>
      <bottom style="thick">
        <color theme="0" tint="-0.34998626667073579"/>
      </bottom>
      <diagonal/>
    </border>
    <border>
      <left style="thick">
        <color theme="0" tint="-0.34998626667073579"/>
      </left>
      <right style="thin">
        <color indexed="22"/>
      </right>
      <top/>
      <bottom/>
      <diagonal/>
    </border>
    <border>
      <left style="thin">
        <color indexed="22"/>
      </left>
      <right style="thin">
        <color indexed="22"/>
      </right>
      <top/>
      <bottom/>
      <diagonal/>
    </border>
    <border>
      <left style="thin">
        <color indexed="22"/>
      </left>
      <right style="thick">
        <color theme="0" tint="-0.34998626667073579"/>
      </right>
      <top/>
      <bottom/>
      <diagonal/>
    </border>
    <border>
      <left style="thin">
        <color indexed="22"/>
      </left>
      <right style="thin">
        <color indexed="22"/>
      </right>
      <top style="thick">
        <color theme="0" tint="-0.34998626667073579"/>
      </top>
      <bottom/>
      <diagonal/>
    </border>
    <border>
      <left style="thick">
        <color theme="0" tint="-0.34998626667073579"/>
      </left>
      <right style="thin">
        <color indexed="22"/>
      </right>
      <top style="thick">
        <color theme="0" tint="-0.34998626667073579"/>
      </top>
      <bottom/>
      <diagonal/>
    </border>
    <border>
      <left style="thin">
        <color indexed="22"/>
      </left>
      <right style="thick">
        <color theme="0" tint="-0.34998626667073579"/>
      </right>
      <top style="thick">
        <color theme="0" tint="-0.34998626667073579"/>
      </top>
      <bottom/>
      <diagonal/>
    </border>
    <border>
      <left style="thick">
        <color theme="0" tint="-0.34998626667073579"/>
      </left>
      <right/>
      <top style="thick">
        <color theme="0" tint="-0.499984740745262"/>
      </top>
      <bottom style="thick">
        <color theme="0" tint="-0.34998626667073579"/>
      </bottom>
      <diagonal/>
    </border>
    <border>
      <left/>
      <right/>
      <top style="thick">
        <color theme="0" tint="-0.499984740745262"/>
      </top>
      <bottom style="thick">
        <color theme="0" tint="-0.34998626667073579"/>
      </bottom>
      <diagonal/>
    </border>
    <border>
      <left/>
      <right style="thick">
        <color theme="0" tint="-0.34998626667073579"/>
      </right>
      <top style="thick">
        <color theme="0" tint="-0.499984740745262"/>
      </top>
      <bottom style="thick">
        <color theme="0" tint="-0.34998626667073579"/>
      </bottom>
      <diagonal/>
    </border>
    <border>
      <left style="thick">
        <color theme="0" tint="-0.499984740745262"/>
      </left>
      <right style="thin">
        <color indexed="22"/>
      </right>
      <top style="thin">
        <color indexed="22"/>
      </top>
      <bottom style="thin">
        <color indexed="22"/>
      </bottom>
      <diagonal/>
    </border>
    <border>
      <left style="thick">
        <color theme="0" tint="-0.499984740745262"/>
      </left>
      <right style="thin">
        <color indexed="22"/>
      </right>
      <top style="thin">
        <color indexed="22"/>
      </top>
      <bottom style="thick">
        <color theme="0" tint="-0.499984740745262"/>
      </bottom>
      <diagonal/>
    </border>
    <border>
      <left style="thin">
        <color indexed="22"/>
      </left>
      <right style="thin">
        <color indexed="22"/>
      </right>
      <top style="thin">
        <color indexed="22"/>
      </top>
      <bottom style="thick">
        <color theme="0" tint="-0.499984740745262"/>
      </bottom>
      <diagonal/>
    </border>
    <border>
      <left style="thin">
        <color indexed="22"/>
      </left>
      <right style="thick">
        <color theme="0" tint="-0.34998626667073579"/>
      </right>
      <top style="thin">
        <color indexed="22"/>
      </top>
      <bottom style="thick">
        <color theme="0" tint="-0.499984740745262"/>
      </bottom>
      <diagonal/>
    </border>
    <border>
      <left/>
      <right style="thin">
        <color indexed="22"/>
      </right>
      <top style="thin">
        <color indexed="22"/>
      </top>
      <bottom style="thick">
        <color theme="0" tint="-0.499984740745262"/>
      </bottom>
      <diagonal/>
    </border>
    <border>
      <left style="thin">
        <color indexed="22"/>
      </left>
      <right/>
      <top style="thin">
        <color indexed="22"/>
      </top>
      <bottom style="thick">
        <color theme="0" tint="-0.499984740745262"/>
      </bottom>
      <diagonal/>
    </border>
    <border>
      <left style="thick">
        <color theme="0" tint="-0.34998626667073579"/>
      </left>
      <right style="thin">
        <color indexed="22"/>
      </right>
      <top style="thin">
        <color indexed="22"/>
      </top>
      <bottom style="thick">
        <color theme="0" tint="-0.499984740745262"/>
      </bottom>
      <diagonal/>
    </border>
    <border>
      <left/>
      <right style="thin">
        <color indexed="22"/>
      </right>
      <top/>
      <bottom/>
      <diagonal/>
    </border>
    <border>
      <left style="thick">
        <color theme="0" tint="-0.34998626667073579"/>
      </left>
      <right style="thin">
        <color indexed="22"/>
      </right>
      <top style="thick">
        <color theme="0" tint="-0.34998626667073579"/>
      </top>
      <bottom style="thick">
        <color theme="0" tint="-0.34998626667073579"/>
      </bottom>
      <diagonal/>
    </border>
    <border>
      <left style="thin">
        <color indexed="22"/>
      </left>
      <right style="thin">
        <color indexed="22"/>
      </right>
      <top style="thick">
        <color theme="0" tint="-0.34998626667073579"/>
      </top>
      <bottom style="thick">
        <color theme="0" tint="-0.34998626667073579"/>
      </bottom>
      <diagonal/>
    </border>
    <border>
      <left style="thin">
        <color indexed="22"/>
      </left>
      <right style="thick">
        <color theme="0" tint="-0.34998626667073579"/>
      </right>
      <top style="thick">
        <color theme="0" tint="-0.34998626667073579"/>
      </top>
      <bottom style="thick">
        <color theme="0" tint="-0.34998626667073579"/>
      </bottom>
      <diagonal/>
    </border>
    <border>
      <left/>
      <right/>
      <top/>
      <bottom style="thick">
        <color theme="0" tint="-0.34998626667073579"/>
      </bottom>
      <diagonal/>
    </border>
    <border>
      <left/>
      <right/>
      <top/>
      <bottom style="thick">
        <color theme="0" tint="-0.499984740745262"/>
      </bottom>
      <diagonal/>
    </border>
    <border>
      <left/>
      <right style="thin">
        <color indexed="22"/>
      </right>
      <top/>
      <bottom style="thick">
        <color theme="0" tint="-0.34998626667073579"/>
      </bottom>
      <diagonal/>
    </border>
    <border>
      <left style="thin">
        <color indexed="22"/>
      </left>
      <right style="thin">
        <color indexed="22"/>
      </right>
      <top/>
      <bottom style="thick">
        <color theme="0" tint="-0.34998626667073579"/>
      </bottom>
      <diagonal/>
    </border>
    <border>
      <left style="thick">
        <color theme="0" tint="-0.34998626667073579"/>
      </left>
      <right style="thin">
        <color indexed="22"/>
      </right>
      <top/>
      <bottom style="thick">
        <color theme="0" tint="-0.34998626667073579"/>
      </bottom>
      <diagonal/>
    </border>
    <border>
      <left style="thin">
        <color indexed="22"/>
      </left>
      <right style="thick">
        <color theme="0" tint="-0.34998626667073579"/>
      </right>
      <top/>
      <bottom style="thick">
        <color theme="0" tint="-0.34998626667073579"/>
      </bottom>
      <diagonal/>
    </border>
    <border>
      <left style="thick">
        <color theme="0" tint="-0.34998626667073579"/>
      </left>
      <right style="thin">
        <color theme="0" tint="-0.34998626667073579"/>
      </right>
      <top style="thick">
        <color theme="0" tint="-0.34998626667073579"/>
      </top>
      <bottom/>
      <diagonal/>
    </border>
    <border>
      <left style="thin">
        <color theme="0" tint="-0.34998626667073579"/>
      </left>
      <right style="thin">
        <color theme="0" tint="-0.34998626667073579"/>
      </right>
      <top style="thick">
        <color theme="0" tint="-0.34998626667073579"/>
      </top>
      <bottom/>
      <diagonal/>
    </border>
    <border>
      <left style="thin">
        <color theme="0" tint="-0.34998626667073579"/>
      </left>
      <right style="thick">
        <color theme="0" tint="-0.34998626667073579"/>
      </right>
      <top style="thick">
        <color theme="0" tint="-0.34998626667073579"/>
      </top>
      <bottom/>
      <diagonal/>
    </border>
    <border>
      <left style="thick">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ck">
        <color theme="0" tint="-0.34998626667073579"/>
      </right>
      <top/>
      <bottom style="thin">
        <color theme="0" tint="-0.34998626667073579"/>
      </bottom>
      <diagonal/>
    </border>
    <border>
      <left style="thin">
        <color theme="0" tint="-0.34998626667073579"/>
      </left>
      <right/>
      <top style="thick">
        <color theme="0" tint="-0.34998626667073579"/>
      </top>
      <bottom/>
      <diagonal/>
    </border>
    <border>
      <left style="thin">
        <color theme="0" tint="-0.34998626667073579"/>
      </left>
      <right/>
      <top/>
      <bottom style="thin">
        <color theme="0" tint="-0.34998626667073579"/>
      </bottom>
      <diagonal/>
    </border>
    <border>
      <left/>
      <right style="thin">
        <color indexed="22"/>
      </right>
      <top style="thick">
        <color theme="0" tint="-0.34998626667073579"/>
      </top>
      <bottom/>
      <diagonal/>
    </border>
    <border>
      <left style="thick">
        <color theme="0" tint="-0.34998626667073579"/>
      </left>
      <right style="thin">
        <color theme="0" tint="-0.34998626667073579"/>
      </right>
      <top/>
      <bottom style="thin">
        <color indexed="22"/>
      </bottom>
      <diagonal/>
    </border>
    <border>
      <left style="thick">
        <color theme="0" tint="-0.34998626667073579"/>
      </left>
      <right style="thin">
        <color theme="0" tint="-0.34998626667073579"/>
      </right>
      <top style="thin">
        <color theme="0" tint="-0.34998626667073579"/>
      </top>
      <bottom style="thick">
        <color theme="0" tint="-0.34998626667073579"/>
      </bottom>
      <diagonal/>
    </border>
    <border>
      <left style="thin">
        <color theme="0" tint="-0.34998626667073579"/>
      </left>
      <right style="thin">
        <color theme="0" tint="-0.34998626667073579"/>
      </right>
      <top style="thin">
        <color theme="0" tint="-0.34998626667073579"/>
      </top>
      <bottom style="thick">
        <color theme="0" tint="-0.34998626667073579"/>
      </bottom>
      <diagonal/>
    </border>
    <border>
      <left style="thin">
        <color theme="0" tint="-0.34998626667073579"/>
      </left>
      <right style="thick">
        <color theme="0" tint="-0.34998626667073579"/>
      </right>
      <top style="thin">
        <color theme="0" tint="-0.34998626667073579"/>
      </top>
      <bottom style="thick">
        <color theme="0" tint="-0.34998626667073579"/>
      </bottom>
      <diagonal/>
    </border>
    <border>
      <left style="thick">
        <color theme="0" tint="-0.34998626667073579"/>
      </left>
      <right style="thin">
        <color indexed="22"/>
      </right>
      <top style="thin">
        <color indexed="22"/>
      </top>
      <bottom style="thin">
        <color theme="0" tint="-0.34998626667073579"/>
      </bottom>
      <diagonal/>
    </border>
    <border>
      <left style="thin">
        <color indexed="22"/>
      </left>
      <right/>
      <top/>
      <bottom style="thin">
        <color theme="0" tint="-0.34998626667073579"/>
      </bottom>
      <diagonal/>
    </border>
    <border>
      <left/>
      <right style="thick">
        <color theme="0" tint="-0.34998626667073579"/>
      </right>
      <top/>
      <bottom style="thin">
        <color theme="0" tint="-0.34998626667073579"/>
      </bottom>
      <diagonal/>
    </border>
    <border>
      <left style="thin">
        <color indexed="22"/>
      </left>
      <right/>
      <top/>
      <bottom style="thick">
        <color theme="0" tint="-0.34998626667073579"/>
      </bottom>
      <diagonal/>
    </border>
    <border>
      <left/>
      <right style="thick">
        <color theme="0" tint="-0.34998626667073579"/>
      </right>
      <top/>
      <bottom style="thick">
        <color theme="0" tint="-0.34998626667073579"/>
      </bottom>
      <diagonal/>
    </border>
    <border>
      <left/>
      <right style="medium">
        <color theme="0" tint="-0.14999847407452621"/>
      </right>
      <top/>
      <bottom/>
      <diagonal/>
    </border>
    <border>
      <left style="medium">
        <color theme="0" tint="-0.14999847407452621"/>
      </left>
      <right/>
      <top/>
      <bottom/>
      <diagonal/>
    </border>
    <border>
      <left style="medium">
        <color theme="0" tint="-0.14999847407452621"/>
      </left>
      <right/>
      <top/>
      <bottom style="medium">
        <color theme="0" tint="-0.14996795556505021"/>
      </bottom>
      <diagonal/>
    </border>
    <border>
      <left style="medium">
        <color theme="0" tint="-0.14999847407452621"/>
      </left>
      <right style="medium">
        <color theme="0" tint="-0.14996795556505021"/>
      </right>
      <top/>
      <bottom/>
      <diagonal/>
    </border>
    <border>
      <left style="medium">
        <color theme="0" tint="-0.14999847407452621"/>
      </left>
      <right/>
      <top style="medium">
        <color theme="0" tint="-0.14996795556505021"/>
      </top>
      <bottom/>
      <diagonal/>
    </border>
    <border>
      <left style="medium">
        <color theme="0" tint="-0.14999847407452621"/>
      </left>
      <right style="medium">
        <color theme="0" tint="-0.14999847407452621"/>
      </right>
      <top/>
      <bottom/>
      <diagonal/>
    </border>
    <border>
      <left style="medium">
        <color theme="0" tint="-0.14999847407452621"/>
      </left>
      <right/>
      <top/>
      <bottom style="medium">
        <color theme="0" tint="-0.14999847407452621"/>
      </bottom>
      <diagonal/>
    </border>
    <border>
      <left/>
      <right/>
      <top/>
      <bottom style="medium">
        <color theme="0" tint="-0.14999847407452621"/>
      </bottom>
      <diagonal/>
    </border>
    <border>
      <left/>
      <right style="medium">
        <color theme="0" tint="-0.14999847407452621"/>
      </right>
      <top/>
      <bottom style="medium">
        <color theme="0" tint="-0.14999847407452621"/>
      </bottom>
      <diagonal/>
    </border>
    <border>
      <left style="medium">
        <color theme="0" tint="-0.14999847407452621"/>
      </left>
      <right/>
      <top style="medium">
        <color theme="0" tint="-0.14999847407452621"/>
      </top>
      <bottom/>
      <diagonal/>
    </border>
    <border>
      <left/>
      <right style="medium">
        <color theme="0" tint="-0.14999847407452621"/>
      </right>
      <top style="medium">
        <color theme="0" tint="-0.14999847407452621"/>
      </top>
      <bottom/>
      <diagonal/>
    </border>
    <border>
      <left/>
      <right style="medium">
        <color theme="0" tint="-0.14999847407452621"/>
      </right>
      <top style="medium">
        <color theme="0" tint="-0.14996795556505021"/>
      </top>
      <bottom/>
      <diagonal/>
    </border>
    <border>
      <left/>
      <right style="medium">
        <color theme="0" tint="-0.499984740745262"/>
      </right>
      <top/>
      <bottom/>
      <diagonal/>
    </border>
    <border>
      <left style="thin">
        <color indexed="22"/>
      </left>
      <right/>
      <top style="thick">
        <color theme="0" tint="-0.34998626667073579"/>
      </top>
      <bottom style="thick">
        <color theme="0" tint="-0.34998626667073579"/>
      </bottom>
      <diagonal/>
    </border>
    <border>
      <left/>
      <right style="thin">
        <color indexed="22"/>
      </right>
      <top style="thick">
        <color theme="0" tint="-0.34998626667073579"/>
      </top>
      <bottom style="thin">
        <color indexed="22"/>
      </bottom>
      <diagonal/>
    </border>
    <border>
      <left style="medium">
        <color theme="0" tint="-0.14996795556505021"/>
      </left>
      <right style="medium">
        <color theme="0" tint="-0.14999847407452621"/>
      </right>
      <top/>
      <bottom/>
      <diagonal/>
    </border>
    <border>
      <left style="thin">
        <color indexed="22"/>
      </left>
      <right/>
      <top style="thick">
        <color theme="0" tint="-0.34998626667073579"/>
      </top>
      <bottom style="thin">
        <color indexed="22"/>
      </bottom>
      <diagonal/>
    </border>
    <border>
      <left style="thick">
        <color theme="0" tint="-0.34998626667073579"/>
      </left>
      <right style="thin">
        <color theme="0" tint="-0.34998626667073579"/>
      </right>
      <top style="thick">
        <color theme="0" tint="-0.34998626667073579"/>
      </top>
      <bottom style="thin">
        <color indexed="22"/>
      </bottom>
      <diagonal/>
    </border>
    <border>
      <left style="thin">
        <color theme="0" tint="-0.34998626667073579"/>
      </left>
      <right style="thick">
        <color theme="0" tint="-0.34998626667073579"/>
      </right>
      <top style="thick">
        <color theme="0" tint="-0.34998626667073579"/>
      </top>
      <bottom style="thin">
        <color indexed="22"/>
      </bottom>
      <diagonal/>
    </border>
    <border>
      <left style="thick">
        <color theme="0" tint="-0.34998626667073579"/>
      </left>
      <right style="thin">
        <color theme="0" tint="-0.34998626667073579"/>
      </right>
      <top style="thin">
        <color indexed="22"/>
      </top>
      <bottom style="thick">
        <color theme="0" tint="-0.34998626667073579"/>
      </bottom>
      <diagonal/>
    </border>
    <border>
      <left style="thin">
        <color theme="0" tint="-0.34998626667073579"/>
      </left>
      <right style="thin">
        <color theme="0" tint="-0.34998626667073579"/>
      </right>
      <top/>
      <bottom style="thick">
        <color theme="0" tint="-0.34998626667073579"/>
      </bottom>
      <diagonal/>
    </border>
    <border>
      <left style="thin">
        <color theme="0" tint="-0.34998626667073579"/>
      </left>
      <right style="thick">
        <color theme="0" tint="-0.34998626667073579"/>
      </right>
      <top style="thin">
        <color indexed="22"/>
      </top>
      <bottom style="thick">
        <color theme="0" tint="-0.34998626667073579"/>
      </bottom>
      <diagonal/>
    </border>
  </borders>
  <cellStyleXfs count="2">
    <xf numFmtId="0" fontId="0" fillId="0" borderId="0"/>
    <xf numFmtId="0" fontId="3" fillId="0" borderId="0" applyNumberFormat="0" applyFill="0" applyBorder="0" applyAlignment="0" applyProtection="0">
      <alignment vertical="top"/>
      <protection locked="0"/>
    </xf>
  </cellStyleXfs>
  <cellXfs count="358">
    <xf numFmtId="0" fontId="0" fillId="0" borderId="0" xfId="0"/>
    <xf numFmtId="0" fontId="5" fillId="2" borderId="0" xfId="0" applyFont="1" applyFill="1" applyAlignment="1" applyProtection="1">
      <alignment vertical="center" wrapText="1"/>
      <protection hidden="1"/>
    </xf>
    <xf numFmtId="0" fontId="6" fillId="2" borderId="0" xfId="0" applyFont="1" applyFill="1" applyAlignment="1" applyProtection="1">
      <alignment vertical="center"/>
      <protection hidden="1"/>
    </xf>
    <xf numFmtId="0" fontId="7" fillId="2" borderId="0" xfId="0" applyFont="1" applyFill="1" applyAlignment="1" applyProtection="1">
      <alignment vertical="center" wrapText="1"/>
      <protection hidden="1"/>
    </xf>
    <xf numFmtId="0" fontId="8" fillId="2" borderId="0" xfId="0" applyFont="1" applyFill="1" applyAlignment="1" applyProtection="1">
      <alignment vertical="center" wrapText="1"/>
      <protection hidden="1"/>
    </xf>
    <xf numFmtId="0" fontId="8" fillId="2" borderId="0" xfId="0" applyFont="1" applyFill="1" applyAlignment="1" applyProtection="1">
      <alignment vertical="center"/>
      <protection hidden="1"/>
    </xf>
    <xf numFmtId="0" fontId="10" fillId="2" borderId="0" xfId="0" applyFont="1" applyFill="1" applyAlignment="1" applyProtection="1">
      <alignment vertical="center"/>
      <protection hidden="1"/>
    </xf>
    <xf numFmtId="0" fontId="12" fillId="2" borderId="0" xfId="0" applyFont="1" applyFill="1" applyAlignment="1" applyProtection="1">
      <alignment vertical="center"/>
      <protection hidden="1"/>
    </xf>
    <xf numFmtId="0" fontId="2" fillId="2" borderId="0" xfId="0" applyFont="1" applyFill="1" applyAlignment="1" applyProtection="1">
      <alignment vertical="center"/>
      <protection hidden="1"/>
    </xf>
    <xf numFmtId="4" fontId="13" fillId="2" borderId="0" xfId="0" applyNumberFormat="1" applyFont="1" applyFill="1" applyAlignment="1" applyProtection="1">
      <alignment vertical="center" wrapText="1"/>
      <protection hidden="1"/>
    </xf>
    <xf numFmtId="0" fontId="14" fillId="2" borderId="0" xfId="0" applyFont="1" applyFill="1" applyAlignment="1" applyProtection="1">
      <alignment vertical="center"/>
      <protection hidden="1"/>
    </xf>
    <xf numFmtId="0" fontId="7" fillId="2" borderId="0" xfId="0" applyFont="1" applyFill="1" applyAlignment="1" applyProtection="1">
      <alignment vertical="center"/>
      <protection hidden="1"/>
    </xf>
    <xf numFmtId="0" fontId="15" fillId="2" borderId="0" xfId="0" applyFont="1" applyFill="1" applyAlignment="1" applyProtection="1">
      <alignment vertical="center"/>
      <protection hidden="1"/>
    </xf>
    <xf numFmtId="0" fontId="1" fillId="2" borderId="0" xfId="0" applyFont="1" applyFill="1"/>
    <xf numFmtId="0" fontId="8" fillId="2" borderId="0" xfId="0" applyFont="1" applyFill="1"/>
    <xf numFmtId="0" fontId="17" fillId="2" borderId="0" xfId="0" applyFont="1" applyFill="1" applyAlignment="1" applyProtection="1">
      <alignment wrapText="1"/>
      <protection hidden="1"/>
    </xf>
    <xf numFmtId="0" fontId="17" fillId="2" borderId="0" xfId="0" applyFont="1" applyFill="1" applyAlignment="1" applyProtection="1">
      <alignment vertical="center" wrapText="1"/>
      <protection hidden="1"/>
    </xf>
    <xf numFmtId="0" fontId="17" fillId="2" borderId="0" xfId="0" applyFont="1" applyFill="1" applyProtection="1">
      <protection hidden="1"/>
    </xf>
    <xf numFmtId="0" fontId="17" fillId="2" borderId="0" xfId="0" applyFont="1" applyFill="1" applyAlignment="1" applyProtection="1">
      <alignment horizontal="left" vertical="center"/>
      <protection hidden="1"/>
    </xf>
    <xf numFmtId="0" fontId="18" fillId="0" borderId="0" xfId="0" applyFont="1" applyAlignment="1" applyProtection="1">
      <alignment wrapText="1"/>
      <protection hidden="1"/>
    </xf>
    <xf numFmtId="0" fontId="18" fillId="0" borderId="0" xfId="0" applyFont="1" applyProtection="1">
      <protection hidden="1"/>
    </xf>
    <xf numFmtId="0" fontId="17" fillId="0" borderId="0" xfId="0" applyFont="1" applyProtection="1">
      <protection hidden="1"/>
    </xf>
    <xf numFmtId="0" fontId="19" fillId="4" borderId="0" xfId="1" applyFont="1" applyFill="1" applyBorder="1" applyAlignment="1" applyProtection="1">
      <alignment wrapText="1"/>
      <protection hidden="1"/>
    </xf>
    <xf numFmtId="0" fontId="21" fillId="2" borderId="0" xfId="0" applyFont="1" applyFill="1" applyAlignment="1" applyProtection="1">
      <alignment vertical="center" wrapText="1"/>
      <protection hidden="1"/>
    </xf>
    <xf numFmtId="0" fontId="22" fillId="2" borderId="0" xfId="0" applyFont="1" applyFill="1" applyAlignment="1" applyProtection="1">
      <alignment vertical="center"/>
      <protection hidden="1"/>
    </xf>
    <xf numFmtId="0" fontId="21" fillId="2" borderId="0" xfId="0" applyFont="1" applyFill="1" applyAlignment="1" applyProtection="1">
      <alignment vertical="center"/>
      <protection hidden="1"/>
    </xf>
    <xf numFmtId="0" fontId="24" fillId="2" borderId="0" xfId="0" applyFont="1" applyFill="1" applyAlignment="1" applyProtection="1">
      <alignment vertical="center"/>
      <protection hidden="1"/>
    </xf>
    <xf numFmtId="3" fontId="35" fillId="2" borderId="3" xfId="0" applyNumberFormat="1" applyFont="1" applyFill="1" applyBorder="1" applyAlignment="1" applyProtection="1">
      <alignment horizontal="center" vertical="center"/>
      <protection hidden="1"/>
    </xf>
    <xf numFmtId="0" fontId="39" fillId="4" borderId="0" xfId="0" applyFont="1" applyFill="1" applyAlignment="1" applyProtection="1">
      <alignment horizontal="right"/>
      <protection hidden="1"/>
    </xf>
    <xf numFmtId="0" fontId="17" fillId="4" borderId="0" xfId="0" applyFont="1" applyFill="1" applyAlignment="1" applyProtection="1">
      <alignment wrapText="1"/>
      <protection hidden="1"/>
    </xf>
    <xf numFmtId="0" fontId="17" fillId="4" borderId="0" xfId="0" applyFont="1" applyFill="1" applyProtection="1">
      <protection hidden="1"/>
    </xf>
    <xf numFmtId="0" fontId="27" fillId="2" borderId="0" xfId="0" applyFont="1" applyFill="1" applyAlignment="1" applyProtection="1">
      <alignment vertical="center" wrapText="1"/>
      <protection hidden="1"/>
    </xf>
    <xf numFmtId="0" fontId="17" fillId="2" borderId="0" xfId="0" applyFont="1" applyFill="1" applyAlignment="1" applyProtection="1">
      <alignment horizontal="left" vertical="top"/>
      <protection hidden="1"/>
    </xf>
    <xf numFmtId="0" fontId="17" fillId="2" borderId="0" xfId="0" applyFont="1" applyFill="1" applyAlignment="1" applyProtection="1">
      <alignment horizontal="left"/>
      <protection hidden="1"/>
    </xf>
    <xf numFmtId="0" fontId="19" fillId="4" borderId="11" xfId="1" applyFont="1" applyFill="1" applyBorder="1" applyAlignment="1" applyProtection="1">
      <alignment horizontal="left" wrapText="1"/>
      <protection hidden="1"/>
    </xf>
    <xf numFmtId="0" fontId="19" fillId="2" borderId="0" xfId="0" applyFont="1" applyFill="1" applyProtection="1">
      <protection hidden="1"/>
    </xf>
    <xf numFmtId="0" fontId="47" fillId="2" borderId="0" xfId="0" applyFont="1" applyFill="1" applyAlignment="1" applyProtection="1">
      <alignment vertical="center"/>
      <protection hidden="1"/>
    </xf>
    <xf numFmtId="0" fontId="49" fillId="2" borderId="0" xfId="0" applyFont="1" applyFill="1" applyProtection="1">
      <protection hidden="1"/>
    </xf>
    <xf numFmtId="0" fontId="50" fillId="2" borderId="0" xfId="0" applyFont="1" applyFill="1" applyProtection="1">
      <protection hidden="1"/>
    </xf>
    <xf numFmtId="4" fontId="29" fillId="2" borderId="1" xfId="0" applyNumberFormat="1" applyFont="1" applyFill="1" applyBorder="1" applyAlignment="1" applyProtection="1">
      <alignment vertical="center" wrapText="1"/>
      <protection hidden="1"/>
    </xf>
    <xf numFmtId="0" fontId="54" fillId="2" borderId="0" xfId="0" applyFont="1" applyFill="1" applyAlignment="1" applyProtection="1">
      <alignment vertical="center"/>
      <protection hidden="1"/>
    </xf>
    <xf numFmtId="164" fontId="1" fillId="2" borderId="0" xfId="0" applyNumberFormat="1" applyFont="1" applyFill="1"/>
    <xf numFmtId="0" fontId="32" fillId="2" borderId="18" xfId="0" applyFont="1" applyFill="1" applyBorder="1" applyAlignment="1" applyProtection="1">
      <alignment horizontal="center" vertical="center" wrapText="1"/>
      <protection hidden="1"/>
    </xf>
    <xf numFmtId="0" fontId="35" fillId="2" borderId="18" xfId="0" applyFont="1" applyFill="1" applyBorder="1" applyAlignment="1" applyProtection="1">
      <alignment horizontal="center" vertical="center"/>
      <protection hidden="1"/>
    </xf>
    <xf numFmtId="3" fontId="35" fillId="2" borderId="19" xfId="0" applyNumberFormat="1" applyFont="1" applyFill="1" applyBorder="1" applyAlignment="1" applyProtection="1">
      <alignment horizontal="center" vertical="center"/>
      <protection hidden="1"/>
    </xf>
    <xf numFmtId="0" fontId="35" fillId="2" borderId="23" xfId="0" applyFont="1" applyFill="1" applyBorder="1" applyAlignment="1" applyProtection="1">
      <alignment horizontal="center" vertical="center"/>
      <protection hidden="1"/>
    </xf>
    <xf numFmtId="3" fontId="35" fillId="2" borderId="24" xfId="0" applyNumberFormat="1" applyFont="1" applyFill="1" applyBorder="1" applyAlignment="1" applyProtection="1">
      <alignment horizontal="center" vertical="center"/>
      <protection hidden="1"/>
    </xf>
    <xf numFmtId="3" fontId="35" fillId="2" borderId="25" xfId="0" applyNumberFormat="1" applyFont="1" applyFill="1" applyBorder="1" applyAlignment="1" applyProtection="1">
      <alignment horizontal="center" vertical="center"/>
      <protection hidden="1"/>
    </xf>
    <xf numFmtId="0" fontId="43" fillId="6" borderId="31" xfId="0" applyFont="1" applyFill="1" applyBorder="1" applyAlignment="1" applyProtection="1">
      <alignment vertical="center"/>
      <protection locked="0"/>
    </xf>
    <xf numFmtId="0" fontId="25" fillId="6" borderId="31" xfId="0" applyFont="1" applyFill="1" applyBorder="1" applyAlignment="1" applyProtection="1">
      <alignment vertical="center"/>
      <protection locked="0"/>
    </xf>
    <xf numFmtId="0" fontId="36" fillId="2" borderId="23" xfId="0" applyFont="1" applyFill="1" applyBorder="1" applyAlignment="1" applyProtection="1">
      <alignment horizontal="center" vertical="center"/>
      <protection hidden="1"/>
    </xf>
    <xf numFmtId="3" fontId="36" fillId="2" borderId="24" xfId="0" applyNumberFormat="1" applyFont="1" applyFill="1" applyBorder="1" applyAlignment="1" applyProtection="1">
      <alignment horizontal="center" vertical="center"/>
      <protection hidden="1"/>
    </xf>
    <xf numFmtId="3" fontId="36" fillId="2" borderId="25" xfId="0" applyNumberFormat="1" applyFont="1" applyFill="1" applyBorder="1" applyAlignment="1" applyProtection="1">
      <alignment horizontal="center" vertical="center"/>
      <protection hidden="1"/>
    </xf>
    <xf numFmtId="0" fontId="40" fillId="4" borderId="0" xfId="0" applyFont="1" applyFill="1" applyProtection="1">
      <protection hidden="1"/>
    </xf>
    <xf numFmtId="0" fontId="64" fillId="4" borderId="0" xfId="0" applyFont="1" applyFill="1" applyProtection="1">
      <protection hidden="1"/>
    </xf>
    <xf numFmtId="4" fontId="61" fillId="2" borderId="23" xfId="0" applyNumberFormat="1" applyFont="1" applyFill="1" applyBorder="1" applyAlignment="1" applyProtection="1">
      <alignment horizontal="center" vertical="center"/>
      <protection hidden="1"/>
    </xf>
    <xf numFmtId="4" fontId="61" fillId="2" borderId="24" xfId="0" applyNumberFormat="1" applyFont="1" applyFill="1" applyBorder="1" applyAlignment="1" applyProtection="1">
      <alignment horizontal="center" vertical="center"/>
      <protection hidden="1"/>
    </xf>
    <xf numFmtId="4" fontId="61" fillId="2" borderId="25" xfId="0" applyNumberFormat="1" applyFont="1" applyFill="1" applyBorder="1" applyAlignment="1" applyProtection="1">
      <alignment horizontal="center" vertical="center"/>
      <protection hidden="1"/>
    </xf>
    <xf numFmtId="0" fontId="32" fillId="2" borderId="56" xfId="0" applyFont="1" applyFill="1" applyBorder="1" applyAlignment="1" applyProtection="1">
      <alignment horizontal="center" vertical="center" wrapText="1"/>
      <protection hidden="1"/>
    </xf>
    <xf numFmtId="0" fontId="36" fillId="2" borderId="57" xfId="0" applyFont="1" applyFill="1" applyBorder="1" applyAlignment="1" applyProtection="1">
      <alignment horizontal="center" vertical="center"/>
      <protection hidden="1"/>
    </xf>
    <xf numFmtId="3" fontId="36" fillId="2" borderId="58" xfId="0" applyNumberFormat="1" applyFont="1" applyFill="1" applyBorder="1" applyAlignment="1" applyProtection="1">
      <alignment horizontal="center" vertical="center"/>
      <protection hidden="1"/>
    </xf>
    <xf numFmtId="3" fontId="36" fillId="2" borderId="59" xfId="0" applyNumberFormat="1" applyFont="1" applyFill="1" applyBorder="1" applyAlignment="1" applyProtection="1">
      <alignment horizontal="center" vertical="center"/>
      <protection hidden="1"/>
    </xf>
    <xf numFmtId="0" fontId="55" fillId="2" borderId="0" xfId="0" applyFont="1" applyFill="1" applyAlignment="1" applyProtection="1">
      <alignment vertical="center" wrapText="1"/>
      <protection hidden="1"/>
    </xf>
    <xf numFmtId="0" fontId="68" fillId="2" borderId="0" xfId="0" applyFont="1" applyFill="1" applyAlignment="1" applyProtection="1">
      <alignment vertical="center" wrapText="1"/>
      <protection hidden="1"/>
    </xf>
    <xf numFmtId="0" fontId="68" fillId="2" borderId="0" xfId="0" applyFont="1" applyFill="1" applyAlignment="1" applyProtection="1">
      <alignment vertical="center"/>
      <protection hidden="1"/>
    </xf>
    <xf numFmtId="0" fontId="69" fillId="2" borderId="0" xfId="0" applyFont="1" applyFill="1" applyAlignment="1" applyProtection="1">
      <alignment vertical="center"/>
      <protection hidden="1"/>
    </xf>
    <xf numFmtId="0" fontId="70" fillId="2" borderId="0" xfId="0" applyFont="1" applyFill="1" applyAlignment="1" applyProtection="1">
      <alignment vertical="center"/>
      <protection hidden="1"/>
    </xf>
    <xf numFmtId="0" fontId="32" fillId="2" borderId="0" xfId="0" applyFont="1" applyFill="1" applyAlignment="1" applyProtection="1">
      <alignment horizontal="center" vertical="center" wrapText="1"/>
      <protection hidden="1"/>
    </xf>
    <xf numFmtId="4" fontId="42" fillId="2" borderId="0" xfId="0" applyNumberFormat="1" applyFont="1" applyFill="1" applyAlignment="1" applyProtection="1">
      <alignment horizontal="right" vertical="center"/>
      <protection hidden="1"/>
    </xf>
    <xf numFmtId="0" fontId="32" fillId="2" borderId="23" xfId="0" applyFont="1" applyFill="1" applyBorder="1" applyAlignment="1" applyProtection="1">
      <alignment horizontal="center" vertical="center" wrapText="1"/>
      <protection hidden="1"/>
    </xf>
    <xf numFmtId="0" fontId="72" fillId="2" borderId="0" xfId="0" applyFont="1" applyFill="1" applyAlignment="1" applyProtection="1">
      <alignment vertical="center" wrapText="1"/>
      <protection hidden="1"/>
    </xf>
    <xf numFmtId="0" fontId="73" fillId="2" borderId="0" xfId="0" applyFont="1" applyFill="1" applyAlignment="1" applyProtection="1">
      <alignment vertical="center"/>
      <protection hidden="1"/>
    </xf>
    <xf numFmtId="0" fontId="74" fillId="2" borderId="0" xfId="0" applyFont="1" applyFill="1" applyAlignment="1" applyProtection="1">
      <alignment vertical="center"/>
      <protection hidden="1"/>
    </xf>
    <xf numFmtId="4" fontId="61" fillId="2" borderId="27" xfId="0" applyNumberFormat="1" applyFont="1" applyFill="1" applyBorder="1" applyAlignment="1" applyProtection="1">
      <alignment horizontal="center" vertical="center"/>
      <protection hidden="1"/>
    </xf>
    <xf numFmtId="0" fontId="76" fillId="2" borderId="0" xfId="0" applyFont="1" applyFill="1" applyAlignment="1" applyProtection="1">
      <alignment vertical="center"/>
      <protection hidden="1"/>
    </xf>
    <xf numFmtId="0" fontId="43" fillId="6" borderId="31" xfId="0" applyFont="1" applyFill="1" applyBorder="1" applyAlignment="1">
      <alignment vertical="center"/>
    </xf>
    <xf numFmtId="165" fontId="35" fillId="2" borderId="18" xfId="0" applyNumberFormat="1" applyFont="1" applyFill="1" applyBorder="1" applyAlignment="1" applyProtection="1">
      <alignment vertical="center"/>
      <protection hidden="1"/>
    </xf>
    <xf numFmtId="165" fontId="35" fillId="2" borderId="3" xfId="0" applyNumberFormat="1" applyFont="1" applyFill="1" applyBorder="1" applyAlignment="1" applyProtection="1">
      <alignment vertical="center"/>
      <protection hidden="1"/>
    </xf>
    <xf numFmtId="165" fontId="35" fillId="2" borderId="19" xfId="0" applyNumberFormat="1" applyFont="1" applyFill="1" applyBorder="1" applyAlignment="1" applyProtection="1">
      <alignment vertical="center"/>
      <protection hidden="1"/>
    </xf>
    <xf numFmtId="165" fontId="35" fillId="2" borderId="17" xfId="0" applyNumberFormat="1" applyFont="1" applyFill="1" applyBorder="1" applyAlignment="1" applyProtection="1">
      <alignment vertical="center"/>
      <protection hidden="1"/>
    </xf>
    <xf numFmtId="165" fontId="35" fillId="2" borderId="16" xfId="0" applyNumberFormat="1" applyFont="1" applyFill="1" applyBorder="1" applyAlignment="1" applyProtection="1">
      <alignment vertical="center"/>
      <protection hidden="1"/>
    </xf>
    <xf numFmtId="165" fontId="35" fillId="2" borderId="23" xfId="0" applyNumberFormat="1" applyFont="1" applyFill="1" applyBorder="1" applyAlignment="1" applyProtection="1">
      <alignment vertical="center"/>
      <protection hidden="1"/>
    </xf>
    <xf numFmtId="165" fontId="35" fillId="2" borderId="24" xfId="0" applyNumberFormat="1" applyFont="1" applyFill="1" applyBorder="1" applyAlignment="1" applyProtection="1">
      <alignment vertical="center"/>
      <protection hidden="1"/>
    </xf>
    <xf numFmtId="165" fontId="35" fillId="2" borderId="25" xfId="0" applyNumberFormat="1" applyFont="1" applyFill="1" applyBorder="1" applyAlignment="1" applyProtection="1">
      <alignment vertical="center"/>
      <protection hidden="1"/>
    </xf>
    <xf numFmtId="165" fontId="35" fillId="2" borderId="26" xfId="0" applyNumberFormat="1" applyFont="1" applyFill="1" applyBorder="1" applyAlignment="1" applyProtection="1">
      <alignment vertical="center"/>
      <protection hidden="1"/>
    </xf>
    <xf numFmtId="165" fontId="35" fillId="2" borderId="27" xfId="0" applyNumberFormat="1" applyFont="1" applyFill="1" applyBorder="1" applyAlignment="1" applyProtection="1">
      <alignment vertical="center"/>
      <protection hidden="1"/>
    </xf>
    <xf numFmtId="165" fontId="36" fillId="2" borderId="26" xfId="0" applyNumberFormat="1" applyFont="1" applyFill="1" applyBorder="1" applyAlignment="1" applyProtection="1">
      <alignment vertical="center"/>
      <protection hidden="1"/>
    </xf>
    <xf numFmtId="165" fontId="36" fillId="2" borderId="24" xfId="0" applyNumberFormat="1" applyFont="1" applyFill="1" applyBorder="1" applyAlignment="1" applyProtection="1">
      <alignment vertical="center"/>
      <protection hidden="1"/>
    </xf>
    <xf numFmtId="165" fontId="36" fillId="2" borderId="25" xfId="0" applyNumberFormat="1" applyFont="1" applyFill="1" applyBorder="1" applyAlignment="1" applyProtection="1">
      <alignment vertical="center"/>
      <protection hidden="1"/>
    </xf>
    <xf numFmtId="165" fontId="36" fillId="2" borderId="27" xfId="0" applyNumberFormat="1" applyFont="1" applyFill="1" applyBorder="1" applyAlignment="1" applyProtection="1">
      <alignment vertical="center"/>
      <protection hidden="1"/>
    </xf>
    <xf numFmtId="165" fontId="36" fillId="2" borderId="23" xfId="0" applyNumberFormat="1" applyFont="1" applyFill="1" applyBorder="1" applyAlignment="1" applyProtection="1">
      <alignment vertical="center"/>
      <protection hidden="1"/>
    </xf>
    <xf numFmtId="165" fontId="36" fillId="2" borderId="62" xfId="0" applyNumberFormat="1" applyFont="1" applyFill="1" applyBorder="1" applyAlignment="1" applyProtection="1">
      <alignment vertical="center"/>
      <protection hidden="1"/>
    </xf>
    <xf numFmtId="165" fontId="36" fillId="2" borderId="58" xfId="0" applyNumberFormat="1" applyFont="1" applyFill="1" applyBorder="1" applyAlignment="1" applyProtection="1">
      <alignment vertical="center"/>
      <protection hidden="1"/>
    </xf>
    <xf numFmtId="165" fontId="36" fillId="2" borderId="59" xfId="0" applyNumberFormat="1" applyFont="1" applyFill="1" applyBorder="1" applyAlignment="1" applyProtection="1">
      <alignment vertical="center"/>
      <protection hidden="1"/>
    </xf>
    <xf numFmtId="165" fontId="36" fillId="2" borderId="60" xfId="0" applyNumberFormat="1" applyFont="1" applyFill="1" applyBorder="1" applyAlignment="1" applyProtection="1">
      <alignment vertical="center"/>
      <protection hidden="1"/>
    </xf>
    <xf numFmtId="165" fontId="36" fillId="2" borderId="61" xfId="0" applyNumberFormat="1" applyFont="1" applyFill="1" applyBorder="1" applyAlignment="1" applyProtection="1">
      <alignment vertical="center"/>
      <protection hidden="1"/>
    </xf>
    <xf numFmtId="166" fontId="54" fillId="2" borderId="0" xfId="0" applyNumberFormat="1" applyFont="1" applyFill="1" applyAlignment="1" applyProtection="1">
      <alignment vertical="center"/>
      <protection hidden="1"/>
    </xf>
    <xf numFmtId="165" fontId="35" fillId="2" borderId="40" xfId="0" applyNumberFormat="1" applyFont="1" applyFill="1" applyBorder="1" applyAlignment="1" applyProtection="1">
      <alignment vertical="center"/>
      <protection hidden="1"/>
    </xf>
    <xf numFmtId="165" fontId="35" fillId="2" borderId="14" xfId="0" applyNumberFormat="1" applyFont="1" applyFill="1" applyBorder="1" applyAlignment="1" applyProtection="1">
      <alignment vertical="center"/>
      <protection hidden="1"/>
    </xf>
    <xf numFmtId="165" fontId="35" fillId="2" borderId="36" xfId="0" applyNumberFormat="1" applyFont="1" applyFill="1" applyBorder="1" applyAlignment="1" applyProtection="1">
      <alignment vertical="center"/>
      <protection hidden="1"/>
    </xf>
    <xf numFmtId="165" fontId="35" fillId="2" borderId="12" xfId="0" applyNumberFormat="1" applyFont="1" applyFill="1" applyBorder="1" applyAlignment="1" applyProtection="1">
      <alignment vertical="center"/>
      <protection hidden="1"/>
    </xf>
    <xf numFmtId="4" fontId="69" fillId="2" borderId="0" xfId="0" applyNumberFormat="1" applyFont="1" applyFill="1" applyAlignment="1" applyProtection="1">
      <alignment horizontal="right" vertical="center"/>
      <protection hidden="1"/>
    </xf>
    <xf numFmtId="165" fontId="36" fillId="2" borderId="83" xfId="0" applyNumberFormat="1" applyFont="1" applyFill="1" applyBorder="1" applyAlignment="1" applyProtection="1">
      <alignment vertical="center"/>
      <protection hidden="1"/>
    </xf>
    <xf numFmtId="165" fontId="36" fillId="2" borderId="84" xfId="0" applyNumberFormat="1" applyFont="1" applyFill="1" applyBorder="1" applyAlignment="1" applyProtection="1">
      <alignment vertical="center"/>
      <protection hidden="1"/>
    </xf>
    <xf numFmtId="165" fontId="36" fillId="2" borderId="85" xfId="0" applyNumberFormat="1" applyFont="1" applyFill="1" applyBorder="1" applyAlignment="1" applyProtection="1">
      <alignment vertical="center"/>
      <protection hidden="1"/>
    </xf>
    <xf numFmtId="0" fontId="35" fillId="2" borderId="0" xfId="0" applyFont="1" applyFill="1" applyAlignment="1" applyProtection="1">
      <alignment horizontal="center" vertical="center"/>
      <protection hidden="1"/>
    </xf>
    <xf numFmtId="3" fontId="35" fillId="2" borderId="0" xfId="0" applyNumberFormat="1" applyFont="1" applyFill="1" applyAlignment="1" applyProtection="1">
      <alignment horizontal="center" vertical="center"/>
      <protection hidden="1"/>
    </xf>
    <xf numFmtId="165" fontId="35" fillId="2" borderId="0" xfId="0" applyNumberFormat="1" applyFont="1" applyFill="1" applyAlignment="1" applyProtection="1">
      <alignment vertical="center"/>
      <protection hidden="1"/>
    </xf>
    <xf numFmtId="0" fontId="35" fillId="2" borderId="40" xfId="0" applyFont="1" applyFill="1" applyBorder="1" applyAlignment="1" applyProtection="1">
      <alignment horizontal="center" vertical="center"/>
      <protection hidden="1"/>
    </xf>
    <xf numFmtId="3" fontId="35" fillId="2" borderId="14" xfId="0" applyNumberFormat="1" applyFont="1" applyFill="1" applyBorder="1" applyAlignment="1" applyProtection="1">
      <alignment horizontal="center" vertical="center"/>
      <protection hidden="1"/>
    </xf>
    <xf numFmtId="3" fontId="35" fillId="2" borderId="36" xfId="0" applyNumberFormat="1" applyFont="1" applyFill="1" applyBorder="1" applyAlignment="1" applyProtection="1">
      <alignment horizontal="center" vertical="center"/>
      <protection hidden="1"/>
    </xf>
    <xf numFmtId="0" fontId="32" fillId="2" borderId="86" xfId="0" applyFont="1" applyFill="1" applyBorder="1" applyAlignment="1" applyProtection="1">
      <alignment horizontal="center" vertical="center" wrapText="1"/>
      <protection hidden="1"/>
    </xf>
    <xf numFmtId="0" fontId="52" fillId="0" borderId="0" xfId="0" applyFont="1" applyAlignment="1">
      <alignment horizontal="left" vertical="center" wrapText="1"/>
    </xf>
    <xf numFmtId="0" fontId="40" fillId="4" borderId="0" xfId="0" applyFont="1" applyFill="1" applyAlignment="1" applyProtection="1">
      <alignment horizontal="left" wrapText="1"/>
      <protection hidden="1"/>
    </xf>
    <xf numFmtId="0" fontId="80" fillId="4" borderId="0" xfId="0" applyFont="1" applyFill="1" applyAlignment="1" applyProtection="1">
      <alignment horizontal="left" vertical="top" wrapText="1"/>
      <protection hidden="1"/>
    </xf>
    <xf numFmtId="0" fontId="17" fillId="2" borderId="91" xfId="0" applyFont="1" applyFill="1" applyBorder="1" applyAlignment="1" applyProtection="1">
      <alignment wrapText="1"/>
      <protection hidden="1"/>
    </xf>
    <xf numFmtId="0" fontId="17" fillId="2" borderId="91" xfId="0" applyFont="1" applyFill="1" applyBorder="1" applyProtection="1">
      <protection hidden="1"/>
    </xf>
    <xf numFmtId="0" fontId="16" fillId="4" borderId="93" xfId="1" applyFont="1" applyFill="1" applyBorder="1" applyAlignment="1" applyProtection="1">
      <alignment horizontal="left"/>
      <protection hidden="1"/>
    </xf>
    <xf numFmtId="0" fontId="17" fillId="2" borderId="91" xfId="0" applyFont="1" applyFill="1" applyBorder="1" applyAlignment="1" applyProtection="1">
      <alignment horizontal="left"/>
      <protection hidden="1"/>
    </xf>
    <xf numFmtId="0" fontId="16" fillId="4" borderId="92" xfId="1" applyFont="1" applyFill="1" applyBorder="1" applyAlignment="1" applyProtection="1">
      <alignment horizontal="right"/>
      <protection hidden="1"/>
    </xf>
    <xf numFmtId="0" fontId="17" fillId="2" borderId="91" xfId="0" applyFont="1" applyFill="1" applyBorder="1" applyAlignment="1" applyProtection="1">
      <alignment horizontal="left" vertical="center"/>
      <protection hidden="1"/>
    </xf>
    <xf numFmtId="0" fontId="19" fillId="4" borderId="94" xfId="1" applyFont="1" applyFill="1" applyBorder="1" applyAlignment="1" applyProtection="1">
      <alignment horizontal="left" vertical="top" wrapText="1"/>
    </xf>
    <xf numFmtId="0" fontId="19" fillId="4" borderId="92" xfId="1" applyFont="1" applyFill="1" applyBorder="1" applyAlignment="1" applyProtection="1">
      <alignment horizontal="left" vertical="top" wrapText="1"/>
    </xf>
    <xf numFmtId="0" fontId="17" fillId="2" borderId="91" xfId="0" applyFont="1" applyFill="1" applyBorder="1" applyAlignment="1" applyProtection="1">
      <alignment horizontal="left" vertical="top"/>
      <protection hidden="1"/>
    </xf>
    <xf numFmtId="0" fontId="83" fillId="4" borderId="96" xfId="1" applyFont="1" applyFill="1" applyBorder="1" applyAlignment="1" applyProtection="1">
      <alignment horizontal="left" vertical="center"/>
      <protection hidden="1"/>
    </xf>
    <xf numFmtId="0" fontId="17" fillId="2" borderId="97" xfId="0" applyFont="1" applyFill="1" applyBorder="1" applyProtection="1">
      <protection hidden="1"/>
    </xf>
    <xf numFmtId="0" fontId="19" fillId="4" borderId="91" xfId="1" applyFont="1" applyFill="1" applyBorder="1" applyAlignment="1" applyProtection="1">
      <alignment horizontal="left" vertical="top" wrapText="1"/>
    </xf>
    <xf numFmtId="0" fontId="19" fillId="2" borderId="99" xfId="0" applyFont="1" applyFill="1" applyBorder="1" applyProtection="1">
      <protection hidden="1"/>
    </xf>
    <xf numFmtId="4" fontId="29" fillId="2" borderId="91" xfId="0" applyNumberFormat="1" applyFont="1" applyFill="1" applyBorder="1" applyAlignment="1" applyProtection="1">
      <alignment horizontal="center" vertical="center" wrapText="1"/>
      <protection hidden="1"/>
    </xf>
    <xf numFmtId="4" fontId="29" fillId="2" borderId="98" xfId="0" applyNumberFormat="1" applyFont="1" applyFill="1" applyBorder="1" applyAlignment="1" applyProtection="1">
      <alignment horizontal="center" vertical="center" wrapText="1"/>
      <protection hidden="1"/>
    </xf>
    <xf numFmtId="0" fontId="0" fillId="0" borderId="98" xfId="0" applyBorder="1"/>
    <xf numFmtId="4" fontId="32" fillId="2" borderId="23" xfId="0" applyNumberFormat="1" applyFont="1" applyFill="1" applyBorder="1" applyAlignment="1" applyProtection="1">
      <alignment horizontal="center" vertical="center"/>
      <protection hidden="1"/>
    </xf>
    <xf numFmtId="4" fontId="61" fillId="2" borderId="39" xfId="0" applyNumberFormat="1" applyFont="1" applyFill="1" applyBorder="1" applyAlignment="1" applyProtection="1">
      <alignment horizontal="center" vertical="center"/>
      <protection hidden="1"/>
    </xf>
    <xf numFmtId="4" fontId="61" fillId="2" borderId="10" xfId="0" applyNumberFormat="1" applyFont="1" applyFill="1" applyBorder="1" applyAlignment="1" applyProtection="1">
      <alignment horizontal="center" vertical="center"/>
      <protection hidden="1"/>
    </xf>
    <xf numFmtId="4" fontId="61" fillId="2" borderId="35" xfId="0" applyNumberFormat="1" applyFont="1" applyFill="1" applyBorder="1" applyAlignment="1" applyProtection="1">
      <alignment horizontal="center" vertical="center"/>
      <protection hidden="1"/>
    </xf>
    <xf numFmtId="165" fontId="36" fillId="2" borderId="69" xfId="0" applyNumberFormat="1" applyFont="1" applyFill="1" applyBorder="1" applyAlignment="1" applyProtection="1">
      <alignment vertical="center"/>
      <protection hidden="1"/>
    </xf>
    <xf numFmtId="165" fontId="36" fillId="2" borderId="70" xfId="0" applyNumberFormat="1" applyFont="1" applyFill="1" applyBorder="1" applyAlignment="1" applyProtection="1">
      <alignment vertical="center"/>
      <protection hidden="1"/>
    </xf>
    <xf numFmtId="165" fontId="36" fillId="2" borderId="72" xfId="0" applyNumberFormat="1" applyFont="1" applyFill="1" applyBorder="1" applyAlignment="1" applyProtection="1">
      <alignment vertical="center"/>
      <protection hidden="1"/>
    </xf>
    <xf numFmtId="165" fontId="36" fillId="2" borderId="71" xfId="0" applyNumberFormat="1" applyFont="1" applyFill="1" applyBorder="1" applyAlignment="1" applyProtection="1">
      <alignment vertical="center"/>
      <protection hidden="1"/>
    </xf>
    <xf numFmtId="4" fontId="32" fillId="2" borderId="24" xfId="0" applyNumberFormat="1" applyFont="1" applyFill="1" applyBorder="1" applyAlignment="1" applyProtection="1">
      <alignment horizontal="center" vertical="center"/>
      <protection hidden="1"/>
    </xf>
    <xf numFmtId="4" fontId="32" fillId="2" borderId="25" xfId="0" applyNumberFormat="1" applyFont="1" applyFill="1" applyBorder="1" applyAlignment="1" applyProtection="1">
      <alignment horizontal="center" vertical="center"/>
      <protection hidden="1"/>
    </xf>
    <xf numFmtId="0" fontId="57" fillId="2" borderId="0" xfId="0" applyFont="1" applyFill="1" applyAlignment="1" applyProtection="1">
      <alignment vertical="center" wrapText="1"/>
      <protection hidden="1"/>
    </xf>
    <xf numFmtId="0" fontId="35" fillId="2" borderId="39" xfId="0" applyFont="1" applyFill="1" applyBorder="1" applyAlignment="1" applyProtection="1">
      <alignment horizontal="center" vertical="center"/>
      <protection hidden="1"/>
    </xf>
    <xf numFmtId="3" fontId="35" fillId="2" borderId="10" xfId="0" applyNumberFormat="1" applyFont="1" applyFill="1" applyBorder="1" applyAlignment="1" applyProtection="1">
      <alignment horizontal="center" vertical="center"/>
      <protection hidden="1"/>
    </xf>
    <xf numFmtId="3" fontId="35" fillId="2" borderId="35" xfId="0" applyNumberFormat="1" applyFont="1" applyFill="1" applyBorder="1" applyAlignment="1" applyProtection="1">
      <alignment horizontal="center" vertical="center"/>
      <protection hidden="1"/>
    </xf>
    <xf numFmtId="165" fontId="35" fillId="2" borderId="39" xfId="0" applyNumberFormat="1" applyFont="1" applyFill="1" applyBorder="1" applyAlignment="1" applyProtection="1">
      <alignment vertical="center"/>
      <protection hidden="1"/>
    </xf>
    <xf numFmtId="165" fontId="35" fillId="2" borderId="10" xfId="0" applyNumberFormat="1" applyFont="1" applyFill="1" applyBorder="1" applyAlignment="1" applyProtection="1">
      <alignment vertical="center"/>
      <protection hidden="1"/>
    </xf>
    <xf numFmtId="165" fontId="35" fillId="2" borderId="35" xfId="0" applyNumberFormat="1" applyFont="1" applyFill="1" applyBorder="1" applyAlignment="1" applyProtection="1">
      <alignment vertical="center"/>
      <protection hidden="1"/>
    </xf>
    <xf numFmtId="0" fontId="56" fillId="2" borderId="41" xfId="0" applyFont="1" applyFill="1" applyBorder="1" applyAlignment="1" applyProtection="1">
      <alignment vertical="center" wrapText="1"/>
      <protection hidden="1"/>
    </xf>
    <xf numFmtId="0" fontId="19" fillId="4" borderId="106" xfId="1" applyFont="1" applyFill="1" applyBorder="1" applyAlignment="1" applyProtection="1">
      <alignment horizontal="left" vertical="top" wrapText="1"/>
    </xf>
    <xf numFmtId="4" fontId="61" fillId="2" borderId="0" xfId="0" applyNumberFormat="1" applyFont="1" applyFill="1" applyAlignment="1" applyProtection="1">
      <alignment horizontal="center" vertical="center"/>
      <protection hidden="1"/>
    </xf>
    <xf numFmtId="4" fontId="59" fillId="2" borderId="33" xfId="0" applyNumberFormat="1" applyFont="1" applyFill="1" applyBorder="1" applyAlignment="1" applyProtection="1">
      <alignment vertical="center" wrapText="1"/>
      <protection hidden="1"/>
    </xf>
    <xf numFmtId="4" fontId="59" fillId="2" borderId="0" xfId="0" applyNumberFormat="1" applyFont="1" applyFill="1" applyAlignment="1" applyProtection="1">
      <alignment vertical="center" wrapText="1"/>
      <protection hidden="1"/>
    </xf>
    <xf numFmtId="4" fontId="61" fillId="2" borderId="33" xfId="0" applyNumberFormat="1" applyFont="1" applyFill="1" applyBorder="1" applyAlignment="1" applyProtection="1">
      <alignment horizontal="center" vertical="center"/>
      <protection hidden="1"/>
    </xf>
    <xf numFmtId="165" fontId="35" fillId="2" borderId="33" xfId="0" applyNumberFormat="1" applyFont="1" applyFill="1" applyBorder="1" applyAlignment="1" applyProtection="1">
      <alignment vertical="center"/>
      <protection hidden="1"/>
    </xf>
    <xf numFmtId="4" fontId="30" fillId="2" borderId="0" xfId="0" applyNumberFormat="1" applyFont="1" applyFill="1" applyAlignment="1" applyProtection="1">
      <alignment vertical="center" wrapText="1"/>
      <protection hidden="1"/>
    </xf>
    <xf numFmtId="0" fontId="43" fillId="6" borderId="31" xfId="0" quotePrefix="1" applyFont="1" applyFill="1" applyBorder="1" applyAlignment="1" applyProtection="1">
      <alignment vertical="center"/>
      <protection locked="0"/>
    </xf>
    <xf numFmtId="0" fontId="6" fillId="2" borderId="33" xfId="0" applyFont="1" applyFill="1" applyBorder="1" applyAlignment="1" applyProtection="1">
      <alignment vertical="center"/>
      <protection hidden="1"/>
    </xf>
    <xf numFmtId="0" fontId="53" fillId="0" borderId="0" xfId="0" applyFont="1" applyAlignment="1">
      <alignment horizontal="left" vertical="center" wrapText="1"/>
    </xf>
    <xf numFmtId="0" fontId="51" fillId="2" borderId="0" xfId="0" applyFont="1" applyFill="1" applyAlignment="1" applyProtection="1">
      <alignment horizontal="left" wrapText="1"/>
      <protection hidden="1"/>
    </xf>
    <xf numFmtId="0" fontId="48" fillId="2" borderId="2" xfId="0" applyFont="1" applyFill="1" applyBorder="1" applyAlignment="1" applyProtection="1">
      <alignment horizontal="left"/>
      <protection hidden="1"/>
    </xf>
    <xf numFmtId="0" fontId="83" fillId="4" borderId="95" xfId="1" applyFont="1" applyFill="1" applyBorder="1" applyAlignment="1" applyProtection="1">
      <alignment horizontal="left" vertical="center"/>
      <protection hidden="1"/>
    </xf>
    <xf numFmtId="0" fontId="83" fillId="4" borderId="102" xfId="1" applyFont="1" applyFill="1" applyBorder="1" applyAlignment="1" applyProtection="1">
      <alignment horizontal="left" vertical="center"/>
      <protection hidden="1"/>
    </xf>
    <xf numFmtId="0" fontId="83" fillId="4" borderId="100" xfId="1" applyFont="1" applyFill="1" applyBorder="1" applyAlignment="1" applyProtection="1">
      <alignment horizontal="left" vertical="center"/>
      <protection hidden="1"/>
    </xf>
    <xf numFmtId="0" fontId="83" fillId="4" borderId="101" xfId="1" applyFont="1" applyFill="1" applyBorder="1" applyAlignment="1" applyProtection="1">
      <alignment horizontal="left" vertical="center"/>
      <protection hidden="1"/>
    </xf>
    <xf numFmtId="0" fontId="17" fillId="2" borderId="92" xfId="0" applyFont="1" applyFill="1" applyBorder="1" applyAlignment="1" applyProtection="1">
      <alignment horizontal="center"/>
      <protection hidden="1"/>
    </xf>
    <xf numFmtId="0" fontId="17" fillId="2" borderId="91" xfId="0" applyFont="1" applyFill="1" applyBorder="1" applyAlignment="1" applyProtection="1">
      <alignment horizontal="center"/>
      <protection hidden="1"/>
    </xf>
    <xf numFmtId="4" fontId="29" fillId="2" borderId="0" xfId="0" applyNumberFormat="1" applyFont="1" applyFill="1" applyAlignment="1" applyProtection="1">
      <alignment horizontal="center" vertical="center" wrapText="1"/>
      <protection hidden="1"/>
    </xf>
    <xf numFmtId="0" fontId="17" fillId="2" borderId="0" xfId="0" applyFont="1" applyFill="1" applyAlignment="1" applyProtection="1">
      <alignment horizontal="center"/>
      <protection hidden="1"/>
    </xf>
    <xf numFmtId="0" fontId="41" fillId="5" borderId="92" xfId="0" applyFont="1" applyFill="1" applyBorder="1" applyAlignment="1" applyProtection="1">
      <alignment horizontal="center" vertical="center"/>
      <protection hidden="1"/>
    </xf>
    <xf numFmtId="0" fontId="41" fillId="5" borderId="103" xfId="0" applyFont="1" applyFill="1" applyBorder="1" applyAlignment="1" applyProtection="1">
      <alignment horizontal="center" vertical="center"/>
      <protection hidden="1"/>
    </xf>
    <xf numFmtId="0" fontId="83" fillId="4" borderId="95" xfId="1" applyFont="1" applyFill="1" applyBorder="1" applyAlignment="1" applyProtection="1">
      <alignment horizontal="left" vertical="center" wrapText="1"/>
      <protection hidden="1"/>
    </xf>
    <xf numFmtId="0" fontId="83" fillId="4" borderId="102" xfId="1" applyFont="1" applyFill="1" applyBorder="1" applyAlignment="1" applyProtection="1">
      <alignment horizontal="left" vertical="center" wrapText="1"/>
      <protection hidden="1"/>
    </xf>
    <xf numFmtId="0" fontId="83" fillId="4" borderId="91" xfId="1" applyFont="1" applyFill="1" applyBorder="1" applyAlignment="1" applyProtection="1">
      <alignment horizontal="left" vertical="center"/>
      <protection hidden="1"/>
    </xf>
    <xf numFmtId="0" fontId="79" fillId="2" borderId="18" xfId="0" applyFont="1" applyFill="1" applyBorder="1" applyAlignment="1" applyProtection="1">
      <alignment horizontal="right" vertical="center"/>
      <protection hidden="1"/>
    </xf>
    <xf numFmtId="0" fontId="79" fillId="2" borderId="3" xfId="0" applyFont="1" applyFill="1" applyBorder="1" applyAlignment="1" applyProtection="1">
      <alignment horizontal="right" vertical="center"/>
      <protection hidden="1"/>
    </xf>
    <xf numFmtId="4" fontId="26" fillId="2" borderId="20" xfId="0" applyNumberFormat="1" applyFont="1" applyFill="1" applyBorder="1" applyAlignment="1" applyProtection="1">
      <alignment horizontal="right" vertical="center"/>
      <protection hidden="1"/>
    </xf>
    <xf numFmtId="4" fontId="26" fillId="2" borderId="18" xfId="0" applyNumberFormat="1" applyFont="1" applyFill="1" applyBorder="1" applyAlignment="1" applyProtection="1">
      <alignment horizontal="right" vertical="center"/>
      <protection hidden="1"/>
    </xf>
    <xf numFmtId="4" fontId="26" fillId="2" borderId="21" xfId="0" applyNumberFormat="1" applyFont="1" applyFill="1" applyBorder="1" applyAlignment="1" applyProtection="1">
      <alignment horizontal="right" vertical="center"/>
      <protection hidden="1"/>
    </xf>
    <xf numFmtId="4" fontId="26" fillId="2" borderId="3" xfId="0" applyNumberFormat="1" applyFont="1" applyFill="1" applyBorder="1" applyAlignment="1" applyProtection="1">
      <alignment horizontal="right" vertical="center"/>
      <protection hidden="1"/>
    </xf>
    <xf numFmtId="4" fontId="26" fillId="2" borderId="107" xfId="0" applyNumberFormat="1" applyFont="1" applyFill="1" applyBorder="1" applyAlignment="1" applyProtection="1">
      <alignment horizontal="right" vertical="center"/>
      <protection hidden="1"/>
    </xf>
    <xf numFmtId="4" fontId="26" fillId="2" borderId="16" xfId="0" applyNumberFormat="1" applyFont="1" applyFill="1" applyBorder="1" applyAlignment="1" applyProtection="1">
      <alignment horizontal="right" vertical="center"/>
      <protection hidden="1"/>
    </xf>
    <xf numFmtId="4" fontId="26" fillId="2" borderId="33" xfId="0" applyNumberFormat="1" applyFont="1" applyFill="1" applyBorder="1" applyAlignment="1" applyProtection="1">
      <alignment horizontal="right" vertical="center"/>
      <protection hidden="1"/>
    </xf>
    <xf numFmtId="4" fontId="26" fillId="2" borderId="0" xfId="0" applyNumberFormat="1" applyFont="1" applyFill="1" applyAlignment="1" applyProtection="1">
      <alignment horizontal="right" vertical="center"/>
      <protection hidden="1"/>
    </xf>
    <xf numFmtId="0" fontId="32" fillId="2" borderId="3" xfId="0" applyFont="1" applyFill="1" applyBorder="1" applyAlignment="1" applyProtection="1">
      <alignment horizontal="center" vertical="center" wrapText="1"/>
      <protection hidden="1"/>
    </xf>
    <xf numFmtId="0" fontId="32" fillId="2" borderId="19" xfId="0" applyFont="1" applyFill="1" applyBorder="1" applyAlignment="1" applyProtection="1">
      <alignment horizontal="center" vertical="center" wrapText="1"/>
      <protection hidden="1"/>
    </xf>
    <xf numFmtId="4" fontId="59" fillId="2" borderId="45" xfId="0" applyNumberFormat="1" applyFont="1" applyFill="1" applyBorder="1" applyAlignment="1" applyProtection="1">
      <alignment horizontal="center" vertical="center" wrapText="1"/>
      <protection hidden="1"/>
    </xf>
    <xf numFmtId="4" fontId="59" fillId="2" borderId="41" xfId="0" applyNumberFormat="1" applyFont="1" applyFill="1" applyBorder="1" applyAlignment="1" applyProtection="1">
      <alignment horizontal="center" vertical="center" wrapText="1"/>
      <protection hidden="1"/>
    </xf>
    <xf numFmtId="4" fontId="30" fillId="2" borderId="0" xfId="0" applyNumberFormat="1" applyFont="1" applyFill="1" applyAlignment="1" applyProtection="1">
      <alignment horizontal="center" vertical="center" wrapText="1"/>
      <protection hidden="1"/>
    </xf>
    <xf numFmtId="4" fontId="26" fillId="2" borderId="108" xfId="0" applyNumberFormat="1" applyFont="1" applyFill="1" applyBorder="1" applyAlignment="1" applyProtection="1">
      <alignment vertical="center"/>
      <protection hidden="1"/>
    </xf>
    <xf numFmtId="4" fontId="26" fillId="2" borderId="110" xfId="0" applyNumberFormat="1" applyFont="1" applyFill="1" applyBorder="1" applyAlignment="1" applyProtection="1">
      <alignment vertical="center"/>
      <protection hidden="1"/>
    </xf>
    <xf numFmtId="4" fontId="26" fillId="2" borderId="74" xfId="0" applyNumberFormat="1" applyFont="1" applyFill="1" applyBorder="1" applyAlignment="1" applyProtection="1">
      <alignment vertical="center"/>
      <protection hidden="1"/>
    </xf>
    <xf numFmtId="4" fontId="26" fillId="2" borderId="111" xfId="0" applyNumberFormat="1" applyFont="1" applyFill="1" applyBorder="1" applyAlignment="1" applyProtection="1">
      <alignment vertical="center"/>
      <protection hidden="1"/>
    </xf>
    <xf numFmtId="4" fontId="26" fillId="2" borderId="109" xfId="0" applyNumberFormat="1" applyFont="1" applyFill="1" applyBorder="1" applyAlignment="1" applyProtection="1">
      <alignment vertical="center"/>
      <protection hidden="1"/>
    </xf>
    <xf numFmtId="4" fontId="26" fillId="2" borderId="112" xfId="0" applyNumberFormat="1" applyFont="1" applyFill="1" applyBorder="1" applyAlignment="1" applyProtection="1">
      <alignment vertical="center"/>
      <protection hidden="1"/>
    </xf>
    <xf numFmtId="0" fontId="77" fillId="2" borderId="20" xfId="0" applyFont="1" applyFill="1" applyBorder="1" applyAlignment="1" applyProtection="1">
      <alignment horizontal="left" vertical="center" wrapText="1"/>
      <protection hidden="1"/>
    </xf>
    <xf numFmtId="0" fontId="77" fillId="2" borderId="21" xfId="0" applyFont="1" applyFill="1" applyBorder="1" applyAlignment="1" applyProtection="1">
      <alignment horizontal="left" vertical="center" wrapText="1"/>
      <protection hidden="1"/>
    </xf>
    <xf numFmtId="0" fontId="77" fillId="2" borderId="22" xfId="0" applyFont="1" applyFill="1" applyBorder="1" applyAlignment="1" applyProtection="1">
      <alignment horizontal="left" vertical="center" wrapText="1"/>
      <protection hidden="1"/>
    </xf>
    <xf numFmtId="0" fontId="77" fillId="2" borderId="18" xfId="0" applyFont="1" applyFill="1" applyBorder="1" applyAlignment="1" applyProtection="1">
      <alignment horizontal="left" vertical="center" wrapText="1"/>
      <protection hidden="1"/>
    </xf>
    <xf numFmtId="0" fontId="77" fillId="2" borderId="3" xfId="0" applyFont="1" applyFill="1" applyBorder="1" applyAlignment="1" applyProtection="1">
      <alignment horizontal="left" vertical="center" wrapText="1"/>
      <protection hidden="1"/>
    </xf>
    <xf numFmtId="0" fontId="77" fillId="2" borderId="19" xfId="0" applyFont="1" applyFill="1" applyBorder="1" applyAlignment="1" applyProtection="1">
      <alignment horizontal="left" vertical="center" wrapText="1"/>
      <protection hidden="1"/>
    </xf>
    <xf numFmtId="4" fontId="61" fillId="2" borderId="40" xfId="0" applyNumberFormat="1" applyFont="1" applyFill="1" applyBorder="1" applyAlignment="1" applyProtection="1">
      <alignment horizontal="center" vertical="center" wrapText="1"/>
      <protection hidden="1"/>
    </xf>
    <xf numFmtId="4" fontId="61" fillId="2" borderId="14" xfId="0" applyNumberFormat="1" applyFont="1" applyFill="1" applyBorder="1" applyAlignment="1" applyProtection="1">
      <alignment horizontal="center" vertical="center" wrapText="1"/>
      <protection hidden="1"/>
    </xf>
    <xf numFmtId="4" fontId="61" fillId="2" borderId="12" xfId="0" applyNumberFormat="1" applyFont="1" applyFill="1" applyBorder="1" applyAlignment="1" applyProtection="1">
      <alignment horizontal="center" vertical="center" wrapText="1"/>
      <protection hidden="1"/>
    </xf>
    <xf numFmtId="4" fontId="61" fillId="2" borderId="33" xfId="0" applyNumberFormat="1" applyFont="1" applyFill="1" applyBorder="1" applyAlignment="1" applyProtection="1">
      <alignment horizontal="center" vertical="center"/>
      <protection hidden="1"/>
    </xf>
    <xf numFmtId="4" fontId="61" fillId="2" borderId="0" xfId="0" applyNumberFormat="1" applyFont="1" applyFill="1" applyAlignment="1" applyProtection="1">
      <alignment horizontal="center" vertical="center"/>
      <protection hidden="1"/>
    </xf>
    <xf numFmtId="0" fontId="28" fillId="2" borderId="67" xfId="0" applyFont="1" applyFill="1" applyBorder="1" applyAlignment="1" applyProtection="1">
      <alignment horizontal="left" vertical="center" wrapText="1"/>
      <protection hidden="1"/>
    </xf>
    <xf numFmtId="0" fontId="55" fillId="2" borderId="67" xfId="0" applyFont="1" applyFill="1" applyBorder="1" applyAlignment="1" applyProtection="1">
      <alignment horizontal="left" vertical="center" wrapText="1"/>
      <protection hidden="1"/>
    </xf>
    <xf numFmtId="4" fontId="61" fillId="2" borderId="36" xfId="0" applyNumberFormat="1" applyFont="1" applyFill="1" applyBorder="1" applyAlignment="1" applyProtection="1">
      <alignment horizontal="center" vertical="center" wrapText="1"/>
      <protection hidden="1"/>
    </xf>
    <xf numFmtId="4" fontId="61" fillId="2" borderId="0" xfId="0" applyNumberFormat="1" applyFont="1" applyFill="1" applyAlignment="1" applyProtection="1">
      <alignment horizontal="center" vertical="center" wrapText="1"/>
      <protection hidden="1"/>
    </xf>
    <xf numFmtId="4" fontId="59" fillId="2" borderId="46" xfId="0" applyNumberFormat="1" applyFont="1" applyFill="1" applyBorder="1" applyAlignment="1" applyProtection="1">
      <alignment horizontal="center" vertical="center" wrapText="1"/>
      <protection hidden="1"/>
    </xf>
    <xf numFmtId="4" fontId="20" fillId="2" borderId="0" xfId="0" applyNumberFormat="1" applyFont="1" applyFill="1" applyAlignment="1" applyProtection="1">
      <alignment horizontal="right" vertical="center"/>
      <protection hidden="1"/>
    </xf>
    <xf numFmtId="4" fontId="26" fillId="2" borderId="36" xfId="0" applyNumberFormat="1" applyFont="1" applyFill="1" applyBorder="1" applyAlignment="1" applyProtection="1">
      <alignment horizontal="right" vertical="center"/>
      <protection hidden="1"/>
    </xf>
    <xf numFmtId="4" fontId="26" fillId="2" borderId="19" xfId="0" applyNumberFormat="1" applyFont="1" applyFill="1" applyBorder="1" applyAlignment="1" applyProtection="1">
      <alignment horizontal="right" vertical="center"/>
      <protection hidden="1"/>
    </xf>
    <xf numFmtId="4" fontId="59" fillId="2" borderId="64" xfId="0" applyNumberFormat="1" applyFont="1" applyFill="1" applyBorder="1" applyAlignment="1" applyProtection="1">
      <alignment horizontal="center" vertical="center" wrapText="1"/>
      <protection hidden="1"/>
    </xf>
    <xf numFmtId="4" fontId="59" fillId="2" borderId="65" xfId="0" applyNumberFormat="1" applyFont="1" applyFill="1" applyBorder="1" applyAlignment="1" applyProtection="1">
      <alignment horizontal="center" vertical="center" wrapText="1"/>
      <protection hidden="1"/>
    </xf>
    <xf numFmtId="4" fontId="59" fillId="2" borderId="104" xfId="0" applyNumberFormat="1" applyFont="1" applyFill="1" applyBorder="1" applyAlignment="1" applyProtection="1">
      <alignment horizontal="center" vertical="center" wrapText="1"/>
      <protection hidden="1"/>
    </xf>
    <xf numFmtId="4" fontId="61" fillId="2" borderId="13" xfId="0" applyNumberFormat="1" applyFont="1" applyFill="1" applyBorder="1" applyAlignment="1" applyProtection="1">
      <alignment horizontal="center" vertical="center"/>
      <protection hidden="1"/>
    </xf>
    <xf numFmtId="4" fontId="61" fillId="2" borderId="14" xfId="0" applyNumberFormat="1" applyFont="1" applyFill="1" applyBorder="1" applyAlignment="1" applyProtection="1">
      <alignment horizontal="center" vertical="center"/>
      <protection hidden="1"/>
    </xf>
    <xf numFmtId="4" fontId="61" fillId="2" borderId="12" xfId="0" applyNumberFormat="1" applyFont="1" applyFill="1" applyBorder="1" applyAlignment="1" applyProtection="1">
      <alignment horizontal="center" vertical="center"/>
      <protection hidden="1"/>
    </xf>
    <xf numFmtId="4" fontId="26" fillId="2" borderId="13" xfId="0" applyNumberFormat="1" applyFont="1" applyFill="1" applyBorder="1" applyAlignment="1" applyProtection="1">
      <alignment horizontal="right" vertical="center"/>
      <protection hidden="1"/>
    </xf>
    <xf numFmtId="4" fontId="26" fillId="2" borderId="17" xfId="0" applyNumberFormat="1" applyFont="1" applyFill="1" applyBorder="1" applyAlignment="1" applyProtection="1">
      <alignment horizontal="right" vertical="center"/>
      <protection hidden="1"/>
    </xf>
    <xf numFmtId="4" fontId="26" fillId="2" borderId="22" xfId="0" applyNumberFormat="1" applyFont="1" applyFill="1" applyBorder="1" applyAlignment="1" applyProtection="1">
      <alignment horizontal="right" vertical="center"/>
      <protection hidden="1"/>
    </xf>
    <xf numFmtId="4" fontId="26" fillId="2" borderId="105" xfId="0" applyNumberFormat="1" applyFont="1" applyFill="1" applyBorder="1" applyAlignment="1" applyProtection="1">
      <alignment horizontal="right" vertical="center"/>
      <protection hidden="1"/>
    </xf>
    <xf numFmtId="4" fontId="32" fillId="2" borderId="20" xfId="0" applyNumberFormat="1" applyFont="1" applyFill="1" applyBorder="1" applyAlignment="1" applyProtection="1">
      <alignment horizontal="center" vertical="center" wrapText="1"/>
      <protection hidden="1"/>
    </xf>
    <xf numFmtId="4" fontId="61" fillId="2" borderId="21" xfId="0" applyNumberFormat="1" applyFont="1" applyFill="1" applyBorder="1" applyAlignment="1" applyProtection="1">
      <alignment horizontal="center" vertical="center" wrapText="1"/>
      <protection hidden="1"/>
    </xf>
    <xf numFmtId="4" fontId="61" fillId="2" borderId="22" xfId="0" applyNumberFormat="1" applyFont="1" applyFill="1" applyBorder="1" applyAlignment="1" applyProtection="1">
      <alignment horizontal="center" vertical="center" wrapText="1"/>
      <protection hidden="1"/>
    </xf>
    <xf numFmtId="4" fontId="61" fillId="2" borderId="33" xfId="0" applyNumberFormat="1" applyFont="1" applyFill="1" applyBorder="1" applyAlignment="1" applyProtection="1">
      <alignment horizontal="center" vertical="center" wrapText="1"/>
      <protection hidden="1"/>
    </xf>
    <xf numFmtId="0" fontId="79" fillId="2" borderId="18" xfId="0" applyFont="1" applyFill="1" applyBorder="1" applyAlignment="1" applyProtection="1">
      <alignment horizontal="right" vertical="center" wrapText="1"/>
      <protection hidden="1"/>
    </xf>
    <xf numFmtId="0" fontId="79" fillId="2" borderId="3" xfId="0" applyFont="1" applyFill="1" applyBorder="1" applyAlignment="1" applyProtection="1">
      <alignment horizontal="right" vertical="center" wrapText="1"/>
      <protection hidden="1"/>
    </xf>
    <xf numFmtId="4" fontId="61" fillId="2" borderId="40" xfId="0" applyNumberFormat="1" applyFont="1" applyFill="1" applyBorder="1" applyAlignment="1" applyProtection="1">
      <alignment horizontal="center" vertical="center"/>
      <protection hidden="1"/>
    </xf>
    <xf numFmtId="4" fontId="26" fillId="2" borderId="73" xfId="0" applyNumberFormat="1" applyFont="1" applyFill="1" applyBorder="1" applyAlignment="1" applyProtection="1">
      <alignment horizontal="right" vertical="center"/>
      <protection hidden="1"/>
    </xf>
    <xf numFmtId="4" fontId="26" fillId="2" borderId="76" xfId="0" applyNumberFormat="1" applyFont="1" applyFill="1" applyBorder="1" applyAlignment="1" applyProtection="1">
      <alignment horizontal="right" vertical="center"/>
      <protection hidden="1"/>
    </xf>
    <xf numFmtId="4" fontId="26" fillId="2" borderId="74" xfId="0" applyNumberFormat="1" applyFont="1" applyFill="1" applyBorder="1" applyAlignment="1" applyProtection="1">
      <alignment horizontal="right" vertical="center"/>
      <protection hidden="1"/>
    </xf>
    <xf numFmtId="4" fontId="26" fillId="2" borderId="77" xfId="0" applyNumberFormat="1" applyFont="1" applyFill="1" applyBorder="1" applyAlignment="1" applyProtection="1">
      <alignment horizontal="right" vertical="center"/>
      <protection hidden="1"/>
    </xf>
    <xf numFmtId="4" fontId="26" fillId="2" borderId="75" xfId="0" applyNumberFormat="1" applyFont="1" applyFill="1" applyBorder="1" applyAlignment="1" applyProtection="1">
      <alignment horizontal="right" vertical="center"/>
      <protection hidden="1"/>
    </xf>
    <xf numFmtId="4" fontId="26" fillId="2" borderId="78" xfId="0" applyNumberFormat="1" applyFont="1" applyFill="1" applyBorder="1" applyAlignment="1" applyProtection="1">
      <alignment horizontal="right" vertical="center"/>
      <protection hidden="1"/>
    </xf>
    <xf numFmtId="4" fontId="26" fillId="2" borderId="79" xfId="0" applyNumberFormat="1" applyFont="1" applyFill="1" applyBorder="1" applyAlignment="1" applyProtection="1">
      <alignment horizontal="right" vertical="center"/>
      <protection hidden="1"/>
    </xf>
    <xf numFmtId="4" fontId="26" fillId="2" borderId="80" xfId="0" applyNumberFormat="1" applyFont="1" applyFill="1" applyBorder="1" applyAlignment="1" applyProtection="1">
      <alignment horizontal="right" vertical="center"/>
      <protection hidden="1"/>
    </xf>
    <xf numFmtId="0" fontId="57" fillId="2" borderId="67" xfId="0" applyFont="1" applyFill="1" applyBorder="1" applyAlignment="1" applyProtection="1">
      <alignment horizontal="left" vertical="center" wrapText="1"/>
      <protection hidden="1"/>
    </xf>
    <xf numFmtId="4" fontId="60" fillId="0" borderId="0" xfId="0" applyNumberFormat="1" applyFont="1" applyAlignment="1" applyProtection="1">
      <alignment horizontal="center" vertical="center" wrapText="1"/>
      <protection hidden="1"/>
    </xf>
    <xf numFmtId="0" fontId="37" fillId="2" borderId="0" xfId="0" applyFont="1" applyFill="1" applyAlignment="1" applyProtection="1">
      <alignment horizontal="center" vertical="center"/>
      <protection hidden="1"/>
    </xf>
    <xf numFmtId="4" fontId="61" fillId="2" borderId="20" xfId="0" applyNumberFormat="1" applyFont="1" applyFill="1" applyBorder="1" applyAlignment="1" applyProtection="1">
      <alignment horizontal="center" vertical="center" wrapText="1"/>
      <protection hidden="1"/>
    </xf>
    <xf numFmtId="4" fontId="59" fillId="2" borderId="28" xfId="0" applyNumberFormat="1" applyFont="1" applyFill="1" applyBorder="1" applyAlignment="1" applyProtection="1">
      <alignment horizontal="center" vertical="center" wrapText="1"/>
      <protection hidden="1"/>
    </xf>
    <xf numFmtId="4" fontId="59" fillId="2" borderId="29" xfId="0" applyNumberFormat="1" applyFont="1" applyFill="1" applyBorder="1" applyAlignment="1" applyProtection="1">
      <alignment horizontal="center" vertical="center" wrapText="1"/>
      <protection hidden="1"/>
    </xf>
    <xf numFmtId="4" fontId="59" fillId="2" borderId="66" xfId="0" applyNumberFormat="1" applyFont="1" applyFill="1" applyBorder="1" applyAlignment="1" applyProtection="1">
      <alignment horizontal="center" vertical="center" wrapText="1"/>
      <protection hidden="1"/>
    </xf>
    <xf numFmtId="4" fontId="61" fillId="2" borderId="36" xfId="0" applyNumberFormat="1" applyFont="1" applyFill="1" applyBorder="1" applyAlignment="1" applyProtection="1">
      <alignment horizontal="center" vertical="center"/>
      <protection hidden="1"/>
    </xf>
    <xf numFmtId="4" fontId="26" fillId="2" borderId="14" xfId="0" applyNumberFormat="1" applyFont="1" applyFill="1" applyBorder="1" applyAlignment="1" applyProtection="1">
      <alignment horizontal="right" vertical="center"/>
      <protection hidden="1"/>
    </xf>
    <xf numFmtId="0" fontId="27" fillId="2" borderId="67" xfId="0" applyFont="1" applyFill="1" applyBorder="1" applyAlignment="1" applyProtection="1">
      <alignment horizontal="left" vertical="center" wrapText="1"/>
      <protection hidden="1"/>
    </xf>
    <xf numFmtId="0" fontId="56" fillId="2" borderId="67" xfId="0" applyFont="1" applyFill="1" applyBorder="1" applyAlignment="1" applyProtection="1">
      <alignment horizontal="left" vertical="center" wrapText="1"/>
      <protection hidden="1"/>
    </xf>
    <xf numFmtId="4" fontId="69" fillId="2" borderId="0" xfId="0" applyNumberFormat="1" applyFont="1" applyFill="1" applyAlignment="1" applyProtection="1">
      <alignment horizontal="right" vertical="center"/>
      <protection hidden="1"/>
    </xf>
    <xf numFmtId="4" fontId="42" fillId="2" borderId="51" xfId="0" applyNumberFormat="1" applyFont="1" applyFill="1" applyBorder="1" applyAlignment="1" applyProtection="1">
      <alignment horizontal="right" vertical="center"/>
      <protection hidden="1"/>
    </xf>
    <xf numFmtId="4" fontId="42" fillId="2" borderId="40" xfId="0" applyNumberFormat="1" applyFont="1" applyFill="1" applyBorder="1" applyAlignment="1" applyProtection="1">
      <alignment horizontal="right" vertical="center"/>
      <protection hidden="1"/>
    </xf>
    <xf numFmtId="4" fontId="42" fillId="2" borderId="50" xfId="0" applyNumberFormat="1" applyFont="1" applyFill="1" applyBorder="1" applyAlignment="1" applyProtection="1">
      <alignment horizontal="right" vertical="center"/>
      <protection hidden="1"/>
    </xf>
    <xf numFmtId="4" fontId="42" fillId="2" borderId="14" xfId="0" applyNumberFormat="1" applyFont="1" applyFill="1" applyBorder="1" applyAlignment="1" applyProtection="1">
      <alignment horizontal="right" vertical="center"/>
      <protection hidden="1"/>
    </xf>
    <xf numFmtId="0" fontId="23" fillId="3" borderId="0" xfId="0" applyFont="1" applyFill="1" applyAlignment="1" applyProtection="1">
      <alignment horizontal="center" vertical="center"/>
      <protection hidden="1"/>
    </xf>
    <xf numFmtId="4" fontId="61" fillId="0" borderId="38" xfId="0" applyNumberFormat="1" applyFont="1" applyBorder="1" applyAlignment="1" applyProtection="1">
      <alignment horizontal="center" vertical="center"/>
      <protection hidden="1"/>
    </xf>
    <xf numFmtId="4" fontId="61" fillId="0" borderId="6" xfId="0" applyNumberFormat="1" applyFont="1" applyBorder="1" applyAlignment="1" applyProtection="1">
      <alignment horizontal="center" vertical="center"/>
      <protection hidden="1"/>
    </xf>
    <xf numFmtId="4" fontId="61" fillId="0" borderId="30" xfId="0" applyNumberFormat="1" applyFont="1" applyBorder="1" applyAlignment="1" applyProtection="1">
      <alignment horizontal="center" vertical="center"/>
      <protection hidden="1"/>
    </xf>
    <xf numFmtId="4" fontId="67" fillId="2" borderId="45" xfId="0" applyNumberFormat="1" applyFont="1" applyFill="1" applyBorder="1" applyAlignment="1" applyProtection="1">
      <alignment horizontal="center" vertical="center" wrapText="1"/>
      <protection hidden="1"/>
    </xf>
    <xf numFmtId="4" fontId="67" fillId="2" borderId="41" xfId="0" applyNumberFormat="1" applyFont="1" applyFill="1" applyBorder="1" applyAlignment="1" applyProtection="1">
      <alignment horizontal="center" vertical="center" wrapText="1"/>
      <protection hidden="1"/>
    </xf>
    <xf numFmtId="4" fontId="67" fillId="2" borderId="46" xfId="0" applyNumberFormat="1" applyFont="1" applyFill="1" applyBorder="1" applyAlignment="1" applyProtection="1">
      <alignment horizontal="center" vertical="center" wrapText="1"/>
      <protection hidden="1"/>
    </xf>
    <xf numFmtId="4" fontId="31" fillId="2" borderId="45" xfId="0" applyNumberFormat="1" applyFont="1" applyFill="1" applyBorder="1" applyAlignment="1" applyProtection="1">
      <alignment horizontal="center" vertical="center" wrapText="1"/>
      <protection hidden="1"/>
    </xf>
    <xf numFmtId="0" fontId="32" fillId="2" borderId="12" xfId="0" applyFont="1" applyFill="1" applyBorder="1" applyAlignment="1" applyProtection="1">
      <alignment horizontal="center" vertical="center" wrapText="1"/>
      <protection hidden="1"/>
    </xf>
    <xf numFmtId="0" fontId="32" fillId="2" borderId="30" xfId="0" applyFont="1" applyFill="1" applyBorder="1" applyAlignment="1" applyProtection="1">
      <alignment horizontal="center" vertical="center" wrapText="1"/>
      <protection hidden="1"/>
    </xf>
    <xf numFmtId="4" fontId="61" fillId="2" borderId="42" xfId="0" applyNumberFormat="1" applyFont="1" applyFill="1" applyBorder="1" applyAlignment="1" applyProtection="1">
      <alignment horizontal="center" vertical="center" wrapText="1"/>
      <protection hidden="1"/>
    </xf>
    <xf numFmtId="4" fontId="61" fillId="2" borderId="43" xfId="0" applyNumberFormat="1" applyFont="1" applyFill="1" applyBorder="1" applyAlignment="1" applyProtection="1">
      <alignment horizontal="center" vertical="center" wrapText="1"/>
      <protection hidden="1"/>
    </xf>
    <xf numFmtId="4" fontId="61" fillId="2" borderId="44" xfId="0" applyNumberFormat="1" applyFont="1" applyFill="1" applyBorder="1" applyAlignment="1" applyProtection="1">
      <alignment horizontal="center" vertical="center" wrapText="1"/>
      <protection hidden="1"/>
    </xf>
    <xf numFmtId="4" fontId="42" fillId="2" borderId="52" xfId="0" applyNumberFormat="1" applyFont="1" applyFill="1" applyBorder="1" applyAlignment="1" applyProtection="1">
      <alignment horizontal="right" vertical="center"/>
      <protection hidden="1"/>
    </xf>
    <xf numFmtId="4" fontId="42" fillId="2" borderId="36" xfId="0" applyNumberFormat="1" applyFont="1" applyFill="1" applyBorder="1" applyAlignment="1" applyProtection="1">
      <alignment horizontal="right" vertical="center"/>
      <protection hidden="1"/>
    </xf>
    <xf numFmtId="0" fontId="79" fillId="2" borderId="34" xfId="0" applyFont="1" applyFill="1" applyBorder="1" applyAlignment="1" applyProtection="1">
      <alignment horizontal="right" vertical="center"/>
      <protection hidden="1"/>
    </xf>
    <xf numFmtId="0" fontId="79" fillId="2" borderId="15" xfId="0" applyFont="1" applyFill="1" applyBorder="1" applyAlignment="1" applyProtection="1">
      <alignment horizontal="right" vertical="center"/>
      <protection hidden="1"/>
    </xf>
    <xf numFmtId="4" fontId="42" fillId="2" borderId="63" xfId="0" applyNumberFormat="1" applyFont="1" applyFill="1" applyBorder="1" applyAlignment="1" applyProtection="1">
      <alignment horizontal="right" vertical="center"/>
      <protection hidden="1"/>
    </xf>
    <xf numFmtId="4" fontId="42" fillId="2" borderId="69" xfId="0" applyNumberFormat="1" applyFont="1" applyFill="1" applyBorder="1" applyAlignment="1" applyProtection="1">
      <alignment horizontal="right" vertical="center"/>
      <protection hidden="1"/>
    </xf>
    <xf numFmtId="4" fontId="42" fillId="2" borderId="48" xfId="0" applyNumberFormat="1" applyFont="1" applyFill="1" applyBorder="1" applyAlignment="1" applyProtection="1">
      <alignment horizontal="center" vertical="center"/>
      <protection hidden="1"/>
    </xf>
    <xf numFmtId="4" fontId="42" fillId="2" borderId="70" xfId="0" applyNumberFormat="1" applyFont="1" applyFill="1" applyBorder="1" applyAlignment="1" applyProtection="1">
      <alignment horizontal="center" vertical="center"/>
      <protection hidden="1"/>
    </xf>
    <xf numFmtId="4" fontId="42" fillId="2" borderId="48" xfId="0" applyNumberFormat="1" applyFont="1" applyFill="1" applyBorder="1" applyAlignment="1" applyProtection="1">
      <alignment horizontal="right" vertical="center"/>
      <protection hidden="1"/>
    </xf>
    <xf numFmtId="4" fontId="42" fillId="2" borderId="70" xfId="0" applyNumberFormat="1" applyFont="1" applyFill="1" applyBorder="1" applyAlignment="1" applyProtection="1">
      <alignment horizontal="right" vertical="center"/>
      <protection hidden="1"/>
    </xf>
    <xf numFmtId="4" fontId="42" fillId="2" borderId="47" xfId="0" applyNumberFormat="1" applyFont="1" applyFill="1" applyBorder="1" applyAlignment="1" applyProtection="1">
      <alignment horizontal="left" vertical="center"/>
      <protection hidden="1"/>
    </xf>
    <xf numFmtId="4" fontId="42" fillId="2" borderId="71" xfId="0" applyNumberFormat="1" applyFont="1" applyFill="1" applyBorder="1" applyAlignment="1" applyProtection="1">
      <alignment horizontal="left" vertical="center"/>
      <protection hidden="1"/>
    </xf>
    <xf numFmtId="4" fontId="42" fillId="2" borderId="49" xfId="0" applyNumberFormat="1" applyFont="1" applyFill="1" applyBorder="1" applyAlignment="1" applyProtection="1">
      <alignment horizontal="right" vertical="center"/>
      <protection hidden="1"/>
    </xf>
    <xf numFmtId="4" fontId="42" fillId="2" borderId="72" xfId="0" applyNumberFormat="1" applyFont="1" applyFill="1" applyBorder="1" applyAlignment="1" applyProtection="1">
      <alignment horizontal="right" vertical="center"/>
      <protection hidden="1"/>
    </xf>
    <xf numFmtId="4" fontId="42" fillId="2" borderId="47" xfId="0" applyNumberFormat="1" applyFont="1" applyFill="1" applyBorder="1" applyAlignment="1" applyProtection="1">
      <alignment horizontal="center" vertical="center"/>
      <protection hidden="1"/>
    </xf>
    <xf numFmtId="4" fontId="42" fillId="2" borderId="71" xfId="0" applyNumberFormat="1" applyFont="1" applyFill="1" applyBorder="1" applyAlignment="1" applyProtection="1">
      <alignment horizontal="center" vertical="center"/>
      <protection hidden="1"/>
    </xf>
    <xf numFmtId="4" fontId="42" fillId="2" borderId="49" xfId="0" applyNumberFormat="1" applyFont="1" applyFill="1" applyBorder="1" applyAlignment="1" applyProtection="1">
      <alignment horizontal="left" vertical="center"/>
      <protection hidden="1"/>
    </xf>
    <xf numFmtId="4" fontId="42" fillId="2" borderId="72" xfId="0" applyNumberFormat="1" applyFont="1" applyFill="1" applyBorder="1" applyAlignment="1" applyProtection="1">
      <alignment horizontal="left" vertical="center"/>
      <protection hidden="1"/>
    </xf>
    <xf numFmtId="0" fontId="32" fillId="2" borderId="89" xfId="0" applyFont="1" applyFill="1" applyBorder="1" applyAlignment="1" applyProtection="1">
      <alignment horizontal="center" vertical="center" wrapText="1"/>
      <protection hidden="1"/>
    </xf>
    <xf numFmtId="0" fontId="32" fillId="2" borderId="90" xfId="0" applyFont="1" applyFill="1" applyBorder="1" applyAlignment="1" applyProtection="1">
      <alignment horizontal="center" vertical="center" wrapText="1"/>
      <protection hidden="1"/>
    </xf>
    <xf numFmtId="4" fontId="9" fillId="2" borderId="0" xfId="0" applyNumberFormat="1" applyFont="1" applyFill="1" applyAlignment="1" applyProtection="1">
      <alignment horizontal="right" vertical="center"/>
      <protection hidden="1"/>
    </xf>
    <xf numFmtId="4" fontId="89" fillId="2" borderId="0" xfId="0" applyNumberFormat="1" applyFont="1" applyFill="1" applyAlignment="1" applyProtection="1">
      <alignment horizontal="right" vertical="center"/>
      <protection hidden="1"/>
    </xf>
    <xf numFmtId="0" fontId="27" fillId="2" borderId="41" xfId="0" applyFont="1" applyFill="1" applyBorder="1" applyAlignment="1" applyProtection="1">
      <alignment horizontal="left" vertical="center" wrapText="1"/>
      <protection hidden="1"/>
    </xf>
    <xf numFmtId="0" fontId="56" fillId="2" borderId="41" xfId="0" applyFont="1" applyFill="1" applyBorder="1" applyAlignment="1" applyProtection="1">
      <alignment horizontal="left" vertical="center" wrapText="1"/>
      <protection hidden="1"/>
    </xf>
    <xf numFmtId="4" fontId="32" fillId="2" borderId="42" xfId="0" applyNumberFormat="1" applyFont="1" applyFill="1" applyBorder="1" applyAlignment="1" applyProtection="1">
      <alignment horizontal="center" vertical="center" wrapText="1"/>
      <protection hidden="1"/>
    </xf>
    <xf numFmtId="4" fontId="61" fillId="0" borderId="40" xfId="0" applyNumberFormat="1" applyFont="1" applyBorder="1" applyAlignment="1" applyProtection="1">
      <alignment horizontal="center" vertical="center"/>
      <protection hidden="1"/>
    </xf>
    <xf numFmtId="4" fontId="61" fillId="0" borderId="14" xfId="0" applyNumberFormat="1" applyFont="1" applyBorder="1" applyAlignment="1" applyProtection="1">
      <alignment horizontal="center" vertical="center"/>
      <protection hidden="1"/>
    </xf>
    <xf numFmtId="4" fontId="61" fillId="0" borderId="36" xfId="0" applyNumberFormat="1" applyFont="1" applyBorder="1" applyAlignment="1" applyProtection="1">
      <alignment horizontal="center" vertical="center"/>
      <protection hidden="1"/>
    </xf>
    <xf numFmtId="4" fontId="42" fillId="2" borderId="13" xfId="0" applyNumberFormat="1" applyFont="1" applyFill="1" applyBorder="1" applyAlignment="1" applyProtection="1">
      <alignment horizontal="right" vertical="center"/>
      <protection hidden="1"/>
    </xf>
    <xf numFmtId="4" fontId="42" fillId="2" borderId="47" xfId="0" applyNumberFormat="1" applyFont="1" applyFill="1" applyBorder="1" applyAlignment="1" applyProtection="1">
      <alignment horizontal="right" vertical="center"/>
      <protection hidden="1"/>
    </xf>
    <xf numFmtId="4" fontId="42" fillId="2" borderId="14" xfId="0" applyNumberFormat="1" applyFont="1" applyFill="1" applyBorder="1" applyAlignment="1" applyProtection="1">
      <alignment horizontal="center" vertical="center"/>
      <protection hidden="1"/>
    </xf>
    <xf numFmtId="4" fontId="42" fillId="2" borderId="49" xfId="0" applyNumberFormat="1" applyFont="1" applyFill="1" applyBorder="1" applyAlignment="1" applyProtection="1">
      <alignment horizontal="center" vertical="center"/>
      <protection hidden="1"/>
    </xf>
    <xf numFmtId="4" fontId="42" fillId="2" borderId="36" xfId="0" applyNumberFormat="1" applyFont="1" applyFill="1" applyBorder="1" applyAlignment="1" applyProtection="1">
      <alignment horizontal="center" vertical="center"/>
      <protection hidden="1"/>
    </xf>
    <xf numFmtId="0" fontId="77" fillId="2" borderId="32" xfId="0" applyFont="1" applyFill="1" applyBorder="1" applyAlignment="1" applyProtection="1">
      <alignment horizontal="left" vertical="center" wrapText="1"/>
      <protection hidden="1"/>
    </xf>
    <xf numFmtId="0" fontId="77" fillId="2" borderId="28" xfId="0" applyFont="1" applyFill="1" applyBorder="1" applyAlignment="1" applyProtection="1">
      <alignment horizontal="left" vertical="center" wrapText="1"/>
      <protection hidden="1"/>
    </xf>
    <xf numFmtId="0" fontId="77" fillId="2" borderId="33" xfId="0" applyFont="1" applyFill="1" applyBorder="1" applyAlignment="1" applyProtection="1">
      <alignment horizontal="left" vertical="center" wrapText="1"/>
      <protection hidden="1"/>
    </xf>
    <xf numFmtId="0" fontId="77" fillId="2" borderId="0" xfId="0" applyFont="1" applyFill="1" applyAlignment="1" applyProtection="1">
      <alignment horizontal="left" vertical="center" wrapText="1"/>
      <protection hidden="1"/>
    </xf>
    <xf numFmtId="0" fontId="77" fillId="2" borderId="37" xfId="0" applyFont="1" applyFill="1" applyBorder="1" applyAlignment="1" applyProtection="1">
      <alignment horizontal="left" vertical="center" wrapText="1"/>
      <protection hidden="1"/>
    </xf>
    <xf numFmtId="0" fontId="79" fillId="2" borderId="56" xfId="0" applyFont="1" applyFill="1" applyBorder="1" applyAlignment="1" applyProtection="1">
      <alignment horizontal="right" vertical="center"/>
      <protection hidden="1"/>
    </xf>
    <xf numFmtId="0" fontId="11" fillId="2" borderId="0" xfId="0" applyFont="1" applyFill="1" applyAlignment="1" applyProtection="1">
      <alignment horizontal="center" vertical="center"/>
      <protection hidden="1"/>
    </xf>
    <xf numFmtId="4" fontId="67" fillId="2" borderId="53" xfId="0" applyNumberFormat="1" applyFont="1" applyFill="1" applyBorder="1" applyAlignment="1" applyProtection="1">
      <alignment horizontal="center" vertical="center" wrapText="1"/>
      <protection hidden="1"/>
    </xf>
    <xf numFmtId="4" fontId="67" fillId="2" borderId="54" xfId="0" applyNumberFormat="1" applyFont="1" applyFill="1" applyBorder="1" applyAlignment="1" applyProtection="1">
      <alignment horizontal="center" vertical="center" wrapText="1"/>
      <protection hidden="1"/>
    </xf>
    <xf numFmtId="4" fontId="67" fillId="2" borderId="55" xfId="0" applyNumberFormat="1" applyFont="1" applyFill="1" applyBorder="1" applyAlignment="1" applyProtection="1">
      <alignment horizontal="center" vertical="center" wrapText="1"/>
      <protection hidden="1"/>
    </xf>
    <xf numFmtId="0" fontId="55" fillId="2" borderId="0" xfId="0" applyFont="1" applyFill="1" applyAlignment="1" applyProtection="1">
      <alignment horizontal="left" vertical="center" wrapText="1"/>
      <protection hidden="1"/>
    </xf>
    <xf numFmtId="4" fontId="26" fillId="2" borderId="35" xfId="0" applyNumberFormat="1" applyFont="1" applyFill="1" applyBorder="1" applyAlignment="1" applyProtection="1">
      <alignment horizontal="right" vertical="center"/>
      <protection hidden="1"/>
    </xf>
    <xf numFmtId="4" fontId="26" fillId="2" borderId="39" xfId="0" applyNumberFormat="1" applyFont="1" applyFill="1" applyBorder="1" applyAlignment="1" applyProtection="1">
      <alignment horizontal="right" vertical="center"/>
      <protection hidden="1"/>
    </xf>
    <xf numFmtId="4" fontId="26" fillId="2" borderId="40" xfId="0" applyNumberFormat="1" applyFont="1" applyFill="1" applyBorder="1" applyAlignment="1" applyProtection="1">
      <alignment horizontal="right" vertical="center"/>
      <protection hidden="1"/>
    </xf>
    <xf numFmtId="0" fontId="33" fillId="5" borderId="4" xfId="0" applyFont="1" applyFill="1" applyBorder="1" applyAlignment="1" applyProtection="1">
      <alignment horizontal="right" vertical="top" wrapText="1"/>
      <protection hidden="1"/>
    </xf>
    <xf numFmtId="0" fontId="34" fillId="5" borderId="4" xfId="0" applyFont="1" applyFill="1" applyBorder="1" applyAlignment="1" applyProtection="1">
      <alignment horizontal="right"/>
      <protection hidden="1"/>
    </xf>
    <xf numFmtId="0" fontId="31" fillId="0" borderId="9" xfId="0" applyFont="1" applyBorder="1" applyAlignment="1" applyProtection="1">
      <alignment horizontal="left" vertical="top" wrapText="1"/>
      <protection hidden="1"/>
    </xf>
    <xf numFmtId="0" fontId="38" fillId="5" borderId="0" xfId="0" applyFont="1" applyFill="1" applyAlignment="1" applyProtection="1">
      <alignment horizontal="center" vertical="center"/>
      <protection hidden="1"/>
    </xf>
    <xf numFmtId="0" fontId="33" fillId="5" borderId="5" xfId="0" applyFont="1" applyFill="1" applyBorder="1" applyAlignment="1" applyProtection="1">
      <alignment horizontal="right" vertical="top"/>
      <protection hidden="1"/>
    </xf>
    <xf numFmtId="0" fontId="34" fillId="5" borderId="5" xfId="0" applyFont="1" applyFill="1" applyBorder="1" applyAlignment="1" applyProtection="1">
      <alignment horizontal="right"/>
      <protection hidden="1"/>
    </xf>
    <xf numFmtId="0" fontId="31" fillId="0" borderId="6" xfId="0" applyFont="1" applyBorder="1" applyAlignment="1" applyProtection="1">
      <alignment horizontal="left" vertical="top" wrapText="1"/>
      <protection hidden="1"/>
    </xf>
    <xf numFmtId="0" fontId="33" fillId="5" borderId="7" xfId="0" applyFont="1" applyFill="1" applyBorder="1" applyAlignment="1" applyProtection="1">
      <alignment horizontal="right" vertical="top"/>
      <protection hidden="1"/>
    </xf>
    <xf numFmtId="0" fontId="34" fillId="5" borderId="7" xfId="0" applyFont="1" applyFill="1" applyBorder="1" applyAlignment="1" applyProtection="1">
      <alignment horizontal="right"/>
      <protection hidden="1"/>
    </xf>
    <xf numFmtId="0" fontId="31" fillId="0" borderId="8" xfId="0" applyFont="1" applyBorder="1" applyAlignment="1" applyProtection="1">
      <alignment horizontal="left" vertical="top" wrapText="1"/>
      <protection hidden="1"/>
    </xf>
    <xf numFmtId="4" fontId="26" fillId="2" borderId="10" xfId="0" applyNumberFormat="1" applyFont="1" applyFill="1" applyBorder="1" applyAlignment="1" applyProtection="1">
      <alignment horizontal="right" vertical="center"/>
      <protection hidden="1"/>
    </xf>
    <xf numFmtId="4" fontId="42" fillId="2" borderId="52" xfId="0" applyNumberFormat="1" applyFont="1" applyFill="1" applyBorder="1" applyAlignment="1" applyProtection="1">
      <alignment horizontal="center" vertical="center"/>
      <protection hidden="1"/>
    </xf>
    <xf numFmtId="0" fontId="79" fillId="2" borderId="34" xfId="0" applyFont="1" applyFill="1" applyBorder="1" applyAlignment="1" applyProtection="1">
      <alignment horizontal="right" vertical="center" wrapText="1"/>
      <protection hidden="1"/>
    </xf>
    <xf numFmtId="4" fontId="42" fillId="2" borderId="50" xfId="0" applyNumberFormat="1" applyFont="1" applyFill="1" applyBorder="1" applyAlignment="1" applyProtection="1">
      <alignment horizontal="center" vertical="center"/>
      <protection hidden="1"/>
    </xf>
    <xf numFmtId="0" fontId="77" fillId="2" borderId="29" xfId="0" applyFont="1" applyFill="1" applyBorder="1" applyAlignment="1" applyProtection="1">
      <alignment horizontal="left" vertical="center" wrapText="1"/>
      <protection hidden="1"/>
    </xf>
    <xf numFmtId="0" fontId="32" fillId="2" borderId="87" xfId="0" applyFont="1" applyFill="1" applyBorder="1" applyAlignment="1" applyProtection="1">
      <alignment horizontal="center" vertical="center" wrapText="1"/>
      <protection hidden="1"/>
    </xf>
    <xf numFmtId="0" fontId="32" fillId="2" borderId="88" xfId="0" applyFont="1" applyFill="1" applyBorder="1" applyAlignment="1" applyProtection="1">
      <alignment horizontal="center" vertical="center" wrapText="1"/>
      <protection hidden="1"/>
    </xf>
    <xf numFmtId="0" fontId="79" fillId="2" borderId="15" xfId="0" applyFont="1" applyFill="1" applyBorder="1" applyAlignment="1" applyProtection="1">
      <alignment horizontal="right" vertical="center" wrapText="1"/>
      <protection hidden="1"/>
    </xf>
    <xf numFmtId="0" fontId="11" fillId="2" borderId="28" xfId="0" applyFont="1" applyFill="1" applyBorder="1" applyAlignment="1" applyProtection="1">
      <alignment horizontal="center" vertical="center"/>
      <protection hidden="1"/>
    </xf>
    <xf numFmtId="4" fontId="42" fillId="2" borderId="73" xfId="0" applyNumberFormat="1" applyFont="1" applyFill="1" applyBorder="1" applyAlignment="1" applyProtection="1">
      <alignment horizontal="right" vertical="center"/>
      <protection hidden="1"/>
    </xf>
    <xf numFmtId="4" fontId="42" fillId="2" borderId="82" xfId="0" applyNumberFormat="1" applyFont="1" applyFill="1" applyBorder="1" applyAlignment="1" applyProtection="1">
      <alignment horizontal="right" vertical="center"/>
      <protection hidden="1"/>
    </xf>
    <xf numFmtId="4" fontId="42" fillId="2" borderId="81" xfId="0" applyNumberFormat="1" applyFont="1" applyFill="1" applyBorder="1" applyAlignment="1" applyProtection="1">
      <alignment horizontal="right" vertical="center"/>
      <protection hidden="1"/>
    </xf>
    <xf numFmtId="4" fontId="31" fillId="2" borderId="41" xfId="0" applyNumberFormat="1" applyFont="1" applyFill="1" applyBorder="1" applyAlignment="1" applyProtection="1">
      <alignment horizontal="center" vertical="center" wrapText="1"/>
      <protection hidden="1"/>
    </xf>
    <xf numFmtId="4" fontId="31" fillId="2" borderId="46" xfId="0" applyNumberFormat="1" applyFont="1" applyFill="1" applyBorder="1" applyAlignment="1" applyProtection="1">
      <alignment horizontal="center" vertical="center" wrapText="1"/>
      <protection hidden="1"/>
    </xf>
    <xf numFmtId="4" fontId="88" fillId="2" borderId="42" xfId="0" applyNumberFormat="1" applyFont="1" applyFill="1" applyBorder="1" applyAlignment="1" applyProtection="1">
      <alignment horizontal="center" vertical="center" wrapText="1"/>
      <protection hidden="1"/>
    </xf>
    <xf numFmtId="4" fontId="88" fillId="2" borderId="43" xfId="0" applyNumberFormat="1" applyFont="1" applyFill="1" applyBorder="1" applyAlignment="1" applyProtection="1">
      <alignment horizontal="center" vertical="center" wrapText="1"/>
      <protection hidden="1"/>
    </xf>
    <xf numFmtId="4" fontId="88" fillId="2" borderId="44" xfId="0" applyNumberFormat="1" applyFont="1" applyFill="1" applyBorder="1" applyAlignment="1" applyProtection="1">
      <alignment horizontal="center" vertical="center" wrapText="1"/>
      <protection hidden="1"/>
    </xf>
    <xf numFmtId="4" fontId="88" fillId="0" borderId="42" xfId="0" applyNumberFormat="1" applyFont="1" applyBorder="1" applyAlignment="1" applyProtection="1">
      <alignment horizontal="center" vertical="center"/>
      <protection hidden="1"/>
    </xf>
    <xf numFmtId="4" fontId="88" fillId="0" borderId="43" xfId="0" applyNumberFormat="1" applyFont="1" applyBorder="1" applyAlignment="1" applyProtection="1">
      <alignment horizontal="center" vertical="center"/>
      <protection hidden="1"/>
    </xf>
    <xf numFmtId="4" fontId="88" fillId="0" borderId="44" xfId="0" applyNumberFormat="1" applyFont="1" applyBorder="1" applyAlignment="1" applyProtection="1">
      <alignment horizontal="center" vertical="center"/>
      <protection hidden="1"/>
    </xf>
    <xf numFmtId="4" fontId="9" fillId="2" borderId="33" xfId="0" applyNumberFormat="1" applyFont="1" applyFill="1" applyBorder="1" applyAlignment="1" applyProtection="1">
      <alignment horizontal="right" vertical="center"/>
      <protection hidden="1"/>
    </xf>
    <xf numFmtId="0" fontId="55" fillId="2" borderId="68" xfId="0" applyFont="1" applyFill="1" applyBorder="1" applyAlignment="1" applyProtection="1">
      <alignment horizontal="left" vertical="center" wrapText="1"/>
      <protection hidden="1"/>
    </xf>
    <xf numFmtId="0" fontId="62" fillId="5" borderId="0" xfId="0" applyFont="1" applyFill="1" applyAlignment="1" applyProtection="1">
      <alignment horizontal="center"/>
      <protection hidden="1"/>
    </xf>
    <xf numFmtId="0" fontId="80" fillId="4" borderId="0" xfId="0" applyFont="1" applyFill="1" applyAlignment="1" applyProtection="1">
      <alignment horizontal="left" vertical="top" wrapText="1"/>
      <protection hidden="1"/>
    </xf>
    <xf numFmtId="4" fontId="30" fillId="2" borderId="1" xfId="0" applyNumberFormat="1" applyFont="1" applyFill="1" applyBorder="1" applyAlignment="1" applyProtection="1">
      <alignment horizontal="center" vertical="center" wrapText="1"/>
      <protection hidden="1"/>
    </xf>
    <xf numFmtId="0" fontId="41" fillId="5" borderId="0" xfId="0" applyFont="1" applyFill="1" applyAlignment="1" applyProtection="1">
      <alignment horizontal="center"/>
      <protection hidden="1"/>
    </xf>
    <xf numFmtId="0" fontId="87" fillId="4" borderId="0" xfId="0" applyFont="1" applyFill="1" applyAlignment="1" applyProtection="1">
      <alignment horizontal="left" wrapText="1"/>
      <protection hidden="1"/>
    </xf>
    <xf numFmtId="0" fontId="40" fillId="4" borderId="0" xfId="0" applyFont="1" applyFill="1" applyAlignment="1" applyProtection="1">
      <alignment horizontal="left" wrapText="1"/>
      <protection hidden="1"/>
    </xf>
    <xf numFmtId="0" fontId="63" fillId="5" borderId="0" xfId="0" applyFont="1" applyFill="1" applyAlignment="1" applyProtection="1">
      <alignment horizontal="center" vertical="center"/>
      <protection hidden="1"/>
    </xf>
    <xf numFmtId="0" fontId="17" fillId="0" borderId="0" xfId="0" applyFont="1" applyAlignment="1" applyProtection="1">
      <alignment horizontal="center"/>
      <protection hidden="1"/>
    </xf>
    <xf numFmtId="0" fontId="66" fillId="2" borderId="2" xfId="0" applyFont="1" applyFill="1" applyBorder="1" applyAlignment="1" applyProtection="1">
      <alignment horizontal="center" vertical="center"/>
      <protection hidden="1"/>
    </xf>
    <xf numFmtId="0" fontId="65" fillId="2" borderId="2" xfId="0" applyFont="1" applyFill="1" applyBorder="1" applyAlignment="1" applyProtection="1">
      <alignment horizontal="center" vertical="center"/>
      <protection hidden="1"/>
    </xf>
    <xf numFmtId="0" fontId="41" fillId="5" borderId="0" xfId="0" applyFont="1" applyFill="1" applyAlignment="1" applyProtection="1">
      <alignment horizontal="center" vertical="center"/>
      <protection hidden="1"/>
    </xf>
  </cellXfs>
  <cellStyles count="2">
    <cellStyle name="Гиперссылка" xfId="1" builtinId="8"/>
    <cellStyle name="Обычный" xfId="0" builtinId="0"/>
  </cellStyles>
  <dxfs count="0"/>
  <tableStyles count="0" defaultTableStyle="TableStyleMedium2" defaultPivotStyle="PivotStyleLight16"/>
  <colors>
    <mruColors>
      <color rgb="FFA3ADB2"/>
      <color rgb="FF008080"/>
      <color rgb="FF808080"/>
      <color rgb="FF008BA0"/>
      <color rgb="FFE29300"/>
      <color rgb="FFF88B19"/>
      <color rgb="FFAECD6B"/>
      <color rgb="FF00508C"/>
      <color rgb="FFA3AD6C"/>
      <color rgb="FF9CC0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85725</xdr:rowOff>
    </xdr:from>
    <xdr:to>
      <xdr:col>1</xdr:col>
      <xdr:colOff>0</xdr:colOff>
      <xdr:row>0</xdr:row>
      <xdr:rowOff>190500</xdr:rowOff>
    </xdr:to>
    <xdr:pic>
      <xdr:nvPicPr>
        <xdr:cNvPr id="2" name="Picture 31" descr="LogoOnLight">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560" y="85725"/>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304800</xdr:rowOff>
    </xdr:from>
    <xdr:to>
      <xdr:col>1</xdr:col>
      <xdr:colOff>0</xdr:colOff>
      <xdr:row>1</xdr:row>
      <xdr:rowOff>152400</xdr:rowOff>
    </xdr:to>
    <xdr:pic>
      <xdr:nvPicPr>
        <xdr:cNvPr id="4" name="Picture 31" descr="LogoOnLigh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685" y="304800"/>
          <a:ext cx="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5135880</xdr:colOff>
      <xdr:row>1048575</xdr:row>
      <xdr:rowOff>0</xdr:rowOff>
    </xdr:from>
    <xdr:to>
      <xdr:col>1</xdr:col>
      <xdr:colOff>5935980</xdr:colOff>
      <xdr:row>1048575</xdr:row>
      <xdr:rowOff>0</xdr:rowOff>
    </xdr:to>
    <xdr:pic>
      <xdr:nvPicPr>
        <xdr:cNvPr id="8" name="Рисунок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34100" y="6042660"/>
          <a:ext cx="8001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85725</xdr:colOff>
      <xdr:row>1</xdr:row>
      <xdr:rowOff>304800</xdr:rowOff>
    </xdr:from>
    <xdr:ext cx="0" cy="541020"/>
    <xdr:pic>
      <xdr:nvPicPr>
        <xdr:cNvPr id="11" name="Picture 31" descr="LogoOnLight">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182880"/>
          <a:ext cx="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10885</xdr:colOff>
      <xdr:row>0</xdr:row>
      <xdr:rowOff>0</xdr:rowOff>
    </xdr:from>
    <xdr:to>
      <xdr:col>2</xdr:col>
      <xdr:colOff>0</xdr:colOff>
      <xdr:row>79</xdr:row>
      <xdr:rowOff>0</xdr:rowOff>
    </xdr:to>
    <xdr:grpSp>
      <xdr:nvGrpSpPr>
        <xdr:cNvPr id="3" name="Группа 2">
          <a:extLst>
            <a:ext uri="{FF2B5EF4-FFF2-40B4-BE49-F238E27FC236}">
              <a16:creationId xmlns:a16="http://schemas.microsoft.com/office/drawing/2014/main" id="{00000000-0008-0000-0000-000003000000}"/>
            </a:ext>
          </a:extLst>
        </xdr:cNvPr>
        <xdr:cNvGrpSpPr/>
      </xdr:nvGrpSpPr>
      <xdr:grpSpPr>
        <a:xfrm>
          <a:off x="10885" y="0"/>
          <a:ext cx="6052458" cy="7336971"/>
          <a:chOff x="10885" y="0"/>
          <a:chExt cx="6157686" cy="7302500"/>
        </a:xfrm>
      </xdr:grpSpPr>
      <xdr:pic>
        <xdr:nvPicPr>
          <xdr:cNvPr id="27" name="Рисунок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3"/>
          <a:stretch>
            <a:fillRect/>
          </a:stretch>
        </xdr:blipFill>
        <xdr:spPr>
          <a:xfrm>
            <a:off x="10885" y="0"/>
            <a:ext cx="6157686" cy="7302500"/>
          </a:xfrm>
          <a:prstGeom prst="rect">
            <a:avLst/>
          </a:prstGeom>
        </xdr:spPr>
      </xdr:pic>
      <xdr:pic>
        <xdr:nvPicPr>
          <xdr:cNvPr id="19" name="Рисунок 18" descr="Изображение выглядит как текст&#10;&#10;Автоматически созданное описание">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34570" y="577399"/>
            <a:ext cx="1704019" cy="922865"/>
          </a:xfrm>
          <a:prstGeom prst="rect">
            <a:avLst/>
          </a:prstGeom>
        </xdr:spPr>
      </xdr:pic>
      <xdr:sp macro="" textlink="">
        <xdr:nvSpPr>
          <xdr:cNvPr id="21" name="TextBox 5">
            <a:extLst>
              <a:ext uri="{FF2B5EF4-FFF2-40B4-BE49-F238E27FC236}">
                <a16:creationId xmlns:a16="http://schemas.microsoft.com/office/drawing/2014/main" id="{00000000-0008-0000-0000-000015000000}"/>
              </a:ext>
            </a:extLst>
          </xdr:cNvPr>
          <xdr:cNvSpPr txBox="1"/>
        </xdr:nvSpPr>
        <xdr:spPr>
          <a:xfrm>
            <a:off x="460375" y="2732768"/>
            <a:ext cx="3129642" cy="3095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ru-RU"/>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uk-UA" sz="1600" b="1" u="sng">
                <a:solidFill>
                  <a:schemeClr val="bg1"/>
                </a:solidFill>
                <a:latin typeface="Fedra Sans Alt Pro Medium" panose="020B0604040000020004" pitchFamily="34" charset="0"/>
              </a:rPr>
              <a:t>Контактна інформація</a:t>
            </a:r>
          </a:p>
          <a:p>
            <a:endParaRPr lang="uk-UA" sz="1600" b="1">
              <a:solidFill>
                <a:schemeClr val="bg1"/>
              </a:solidFill>
              <a:latin typeface="Fedra Sans Alt Pro Medium" panose="020B0604040000020004" pitchFamily="34" charset="0"/>
            </a:endParaRPr>
          </a:p>
          <a:p>
            <a:r>
              <a:rPr lang="uk-UA" sz="1200" b="1" i="0">
                <a:solidFill>
                  <a:schemeClr val="bg1"/>
                </a:solidFill>
                <a:latin typeface="Fedra Sans Alt Pro Medium" panose="020B0604040000020004" pitchFamily="34" charset="0"/>
              </a:rPr>
              <a:t>Інформаційна підтримка:</a:t>
            </a:r>
          </a:p>
          <a:p>
            <a:endParaRPr lang="uk-UA" sz="500" b="1" i="0">
              <a:solidFill>
                <a:schemeClr val="bg1"/>
              </a:solidFill>
              <a:latin typeface="Fedra Sans Alt Pro Medium" panose="020B0604040000020004" pitchFamily="34" charset="0"/>
            </a:endParaRPr>
          </a:p>
          <a:p>
            <a:pPr indent="179388"/>
            <a:r>
              <a:rPr lang="uk-UA" sz="1200">
                <a:solidFill>
                  <a:schemeClr val="bg1"/>
                </a:solidFill>
                <a:latin typeface="Myriad Pro" panose="020B0703030403020204" pitchFamily="34" charset="0"/>
              </a:rPr>
              <a:t> +380 44 545</a:t>
            </a:r>
            <a:r>
              <a:rPr lang="uk-UA" sz="1200" baseline="0">
                <a:solidFill>
                  <a:schemeClr val="bg1"/>
                </a:solidFill>
                <a:latin typeface="Myriad Pro" panose="020B0703030403020204" pitchFamily="34" charset="0"/>
              </a:rPr>
              <a:t> </a:t>
            </a:r>
            <a:r>
              <a:rPr lang="uk-UA" sz="1200">
                <a:solidFill>
                  <a:schemeClr val="bg1"/>
                </a:solidFill>
                <a:latin typeface="Myriad Pro" panose="020B0703030403020204" pitchFamily="34" charset="0"/>
              </a:rPr>
              <a:t>77</a:t>
            </a:r>
            <a:r>
              <a:rPr lang="uk-UA" sz="1200" baseline="0">
                <a:solidFill>
                  <a:schemeClr val="bg1"/>
                </a:solidFill>
                <a:latin typeface="Myriad Pro" panose="020B0703030403020204" pitchFamily="34" charset="0"/>
              </a:rPr>
              <a:t> </a:t>
            </a:r>
            <a:r>
              <a:rPr lang="uk-UA" sz="1200">
                <a:solidFill>
                  <a:schemeClr val="bg1"/>
                </a:solidFill>
                <a:latin typeface="Myriad Pro" panose="020B0703030403020204" pitchFamily="34" charset="0"/>
              </a:rPr>
              <a:t>26</a:t>
            </a:r>
            <a:r>
              <a:rPr lang="uk-UA" sz="1200" baseline="0">
                <a:solidFill>
                  <a:schemeClr val="bg1"/>
                </a:solidFill>
                <a:latin typeface="Myriad Pro" panose="020B0703030403020204" pitchFamily="34" charset="0"/>
              </a:rPr>
              <a:t> </a:t>
            </a:r>
          </a:p>
          <a:p>
            <a:pPr indent="179388"/>
            <a:r>
              <a:rPr lang="uk-UA" sz="1200" baseline="0">
                <a:solidFill>
                  <a:schemeClr val="bg1"/>
                </a:solidFill>
                <a:latin typeface="Myriad Pro" panose="020B0703030403020204" pitchFamily="34" charset="0"/>
              </a:rPr>
              <a:t> </a:t>
            </a:r>
            <a:r>
              <a:rPr lang="uk-UA" sz="1200">
                <a:solidFill>
                  <a:schemeClr val="bg1"/>
                </a:solidFill>
                <a:latin typeface="Myriad Pro" panose="020B0703030403020204" pitchFamily="34" charset="0"/>
              </a:rPr>
              <a:t>+380 67 130</a:t>
            </a:r>
            <a:r>
              <a:rPr lang="uk-UA" sz="1200" baseline="0">
                <a:solidFill>
                  <a:schemeClr val="bg1"/>
                </a:solidFill>
                <a:latin typeface="Myriad Pro" panose="020B0703030403020204" pitchFamily="34" charset="0"/>
              </a:rPr>
              <a:t> </a:t>
            </a:r>
            <a:r>
              <a:rPr lang="uk-UA" sz="1200">
                <a:solidFill>
                  <a:schemeClr val="bg1"/>
                </a:solidFill>
                <a:latin typeface="Myriad Pro" panose="020B0703030403020204" pitchFamily="34" charset="0"/>
              </a:rPr>
              <a:t>20</a:t>
            </a:r>
            <a:r>
              <a:rPr lang="uk-UA" sz="1200" baseline="0">
                <a:solidFill>
                  <a:schemeClr val="bg1"/>
                </a:solidFill>
                <a:latin typeface="Myriad Pro" panose="020B0703030403020204" pitchFamily="34" charset="0"/>
              </a:rPr>
              <a:t> </a:t>
            </a:r>
            <a:r>
              <a:rPr lang="uk-UA" sz="1200">
                <a:solidFill>
                  <a:schemeClr val="bg1"/>
                </a:solidFill>
                <a:latin typeface="Myriad Pro" panose="020B0703030403020204" pitchFamily="34" charset="0"/>
              </a:rPr>
              <a:t>10</a:t>
            </a:r>
          </a:p>
          <a:p>
            <a:pPr indent="179388"/>
            <a:r>
              <a:rPr lang="uk-UA" sz="1000">
                <a:solidFill>
                  <a:schemeClr val="bg1"/>
                </a:solidFill>
                <a:latin typeface="Fedra Sans Alt Pro Medium" panose="020B0604040000020004" pitchFamily="34" charset="0"/>
              </a:rPr>
              <a:t> (у робочі дні з </a:t>
            </a:r>
            <a:r>
              <a:rPr lang="uk-UA" sz="1050">
                <a:solidFill>
                  <a:schemeClr val="bg1"/>
                </a:solidFill>
                <a:latin typeface="Myriad Pro" panose="020B0703030403020204" pitchFamily="34" charset="0"/>
              </a:rPr>
              <a:t>09:00</a:t>
            </a:r>
            <a:r>
              <a:rPr lang="uk-UA" sz="1000">
                <a:solidFill>
                  <a:schemeClr val="bg1"/>
                </a:solidFill>
                <a:latin typeface="Fedra Sans Alt Pro Medium" panose="020B0604040000020004" pitchFamily="34" charset="0"/>
              </a:rPr>
              <a:t> до </a:t>
            </a:r>
            <a:r>
              <a:rPr lang="uk-UA" sz="1050">
                <a:solidFill>
                  <a:schemeClr val="bg1"/>
                </a:solidFill>
                <a:latin typeface="Myriad Pro" panose="020B0703030403020204" pitchFamily="34" charset="0"/>
              </a:rPr>
              <a:t>18:00</a:t>
            </a:r>
            <a:r>
              <a:rPr lang="uk-UA" sz="1000">
                <a:solidFill>
                  <a:schemeClr val="bg1"/>
                </a:solidFill>
                <a:latin typeface="Fedra Sans Alt Pro Medium" panose="020B0604040000020004" pitchFamily="34" charset="0"/>
              </a:rPr>
              <a:t>)</a:t>
            </a:r>
          </a:p>
          <a:p>
            <a:pPr indent="179388"/>
            <a:endParaRPr lang="uk-UA" sz="500">
              <a:solidFill>
                <a:schemeClr val="bg1"/>
              </a:solidFill>
              <a:latin typeface="Fedra Sans Alt Pro Medium" panose="020B0604040000020004" pitchFamily="34" charset="0"/>
            </a:endParaRPr>
          </a:p>
          <a:p>
            <a:pPr indent="179388"/>
            <a:r>
              <a:rPr lang="en-US" sz="1200" u="sng">
                <a:solidFill>
                  <a:schemeClr val="bg1"/>
                </a:solidFill>
                <a:latin typeface="Fedra Sans Alt Pro Medium" panose="020B0604040000020004" pitchFamily="34" charset="0"/>
              </a:rPr>
              <a:t>sales@eset.ua</a:t>
            </a:r>
            <a:r>
              <a:rPr lang="uk-UA" sz="1200" u="sng">
                <a:solidFill>
                  <a:schemeClr val="bg1"/>
                </a:solidFill>
                <a:latin typeface="Fedra Sans Alt Pro Medium" panose="020B0604040000020004" pitchFamily="34" charset="0"/>
              </a:rPr>
              <a:t>  </a:t>
            </a:r>
          </a:p>
          <a:p>
            <a:endParaRPr lang="en-US" sz="1100">
              <a:solidFill>
                <a:schemeClr val="bg1"/>
              </a:solidFill>
              <a:latin typeface="Fedra Sans Alt Pro Medium" panose="020B0604040000020004" pitchFamily="34" charset="0"/>
            </a:endParaRPr>
          </a:p>
          <a:p>
            <a:r>
              <a:rPr lang="uk-UA" sz="1200" b="1">
                <a:solidFill>
                  <a:schemeClr val="bg1"/>
                </a:solidFill>
                <a:latin typeface="Fedra Sans Alt Pro Medium" panose="020B0604040000020004" pitchFamily="34" charset="0"/>
              </a:rPr>
              <a:t>Технічна підтримка:</a:t>
            </a:r>
          </a:p>
          <a:p>
            <a:endParaRPr lang="uk-UA" sz="500" b="1">
              <a:solidFill>
                <a:schemeClr val="bg1"/>
              </a:solidFill>
              <a:latin typeface="Fedra Sans Alt Pro Medium" panose="020B0604040000020004" pitchFamily="34" charset="0"/>
            </a:endParaRPr>
          </a:p>
          <a:p>
            <a:pPr indent="179388"/>
            <a:r>
              <a:rPr lang="uk-UA" sz="1200">
                <a:solidFill>
                  <a:schemeClr val="bg1"/>
                </a:solidFill>
                <a:latin typeface="Myriad Pro" panose="020B0703030403020204" pitchFamily="34" charset="0"/>
              </a:rPr>
              <a:t>+380 44 545 77 26 </a:t>
            </a:r>
          </a:p>
          <a:p>
            <a:pPr indent="179388"/>
            <a:r>
              <a:rPr lang="uk-UA" sz="1000">
                <a:solidFill>
                  <a:schemeClr val="bg1"/>
                </a:solidFill>
                <a:latin typeface="Fedra Sans Alt Pro Medium" panose="020B0604040000020004" pitchFamily="34" charset="0"/>
              </a:rPr>
              <a:t>(цілодобово)</a:t>
            </a:r>
          </a:p>
          <a:p>
            <a:endParaRPr lang="uk-UA" sz="500">
              <a:solidFill>
                <a:schemeClr val="bg1"/>
              </a:solidFill>
              <a:latin typeface="Fedra Sans Alt Pro Medium" panose="020B0604040000020004" pitchFamily="34" charset="0"/>
            </a:endParaRPr>
          </a:p>
          <a:p>
            <a:pPr indent="179388"/>
            <a:r>
              <a:rPr lang="en-US" sz="1200" u="sng">
                <a:solidFill>
                  <a:schemeClr val="bg1"/>
                </a:solidFill>
                <a:latin typeface="Fedra Sans Alt Pro Medium" panose="020B0604040000020004" pitchFamily="34" charset="0"/>
              </a:rPr>
              <a:t>support@eset.ua</a:t>
            </a:r>
            <a:endParaRPr lang="uk-UA" sz="1200" u="sng">
              <a:solidFill>
                <a:schemeClr val="bg1"/>
              </a:solidFill>
              <a:latin typeface="Fedra Sans Alt Pro Medium" panose="020B0604040000020004"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85725</xdr:colOff>
      <xdr:row>0</xdr:row>
      <xdr:rowOff>304800</xdr:rowOff>
    </xdr:from>
    <xdr:to>
      <xdr:col>1</xdr:col>
      <xdr:colOff>85725</xdr:colOff>
      <xdr:row>2</xdr:row>
      <xdr:rowOff>130175</xdr:rowOff>
    </xdr:to>
    <xdr:pic>
      <xdr:nvPicPr>
        <xdr:cNvPr id="2" name="Picture 31" descr="LogoOnLight">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685" y="304800"/>
          <a:ext cx="0" cy="76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761998</xdr:colOff>
      <xdr:row>7</xdr:row>
      <xdr:rowOff>0</xdr:rowOff>
    </xdr:from>
    <xdr:to>
      <xdr:col>2</xdr:col>
      <xdr:colOff>761998</xdr:colOff>
      <xdr:row>7</xdr:row>
      <xdr:rowOff>150825</xdr:rowOff>
    </xdr:to>
    <xdr:pic>
      <xdr:nvPicPr>
        <xdr:cNvPr id="3" name="Рисунок 2" descr="[UA] ESS 5   72х100.png">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2184398" y="4933950"/>
          <a:ext cx="0" cy="150825"/>
        </a:xfrm>
        <a:prstGeom prst="rect">
          <a:avLst/>
        </a:prstGeom>
      </xdr:spPr>
    </xdr:pic>
    <xdr:clientData/>
  </xdr:twoCellAnchor>
  <xdr:twoCellAnchor editAs="oneCell">
    <xdr:from>
      <xdr:col>3</xdr:col>
      <xdr:colOff>0</xdr:colOff>
      <xdr:row>7</xdr:row>
      <xdr:rowOff>0</xdr:rowOff>
    </xdr:from>
    <xdr:to>
      <xdr:col>3</xdr:col>
      <xdr:colOff>0</xdr:colOff>
      <xdr:row>7</xdr:row>
      <xdr:rowOff>127540</xdr:rowOff>
    </xdr:to>
    <xdr:pic>
      <xdr:nvPicPr>
        <xdr:cNvPr id="4" name="Рисунок 3">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37300" y="4933950"/>
          <a:ext cx="0" cy="127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0</xdr:colOff>
      <xdr:row>7</xdr:row>
      <xdr:rowOff>0</xdr:rowOff>
    </xdr:from>
    <xdr:ext cx="0" cy="127540"/>
    <xdr:pic>
      <xdr:nvPicPr>
        <xdr:cNvPr id="8" name="Рисунок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37300" y="4933950"/>
          <a:ext cx="0" cy="1275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7</xdr:row>
      <xdr:rowOff>0</xdr:rowOff>
    </xdr:from>
    <xdr:ext cx="0" cy="127540"/>
    <xdr:pic>
      <xdr:nvPicPr>
        <xdr:cNvPr id="9" name="Рисунок 8">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37300" y="4933950"/>
          <a:ext cx="0" cy="1275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228600</xdr:colOff>
      <xdr:row>0</xdr:row>
      <xdr:rowOff>85725</xdr:rowOff>
    </xdr:from>
    <xdr:to>
      <xdr:col>1</xdr:col>
      <xdr:colOff>228600</xdr:colOff>
      <xdr:row>0</xdr:row>
      <xdr:rowOff>190500</xdr:rowOff>
    </xdr:to>
    <xdr:pic>
      <xdr:nvPicPr>
        <xdr:cNvPr id="2" name="Picture 31" descr="LogoOnLight">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85725"/>
          <a:ext cx="10572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85725</xdr:colOff>
      <xdr:row>0</xdr:row>
      <xdr:rowOff>304800</xdr:rowOff>
    </xdr:from>
    <xdr:to>
      <xdr:col>1</xdr:col>
      <xdr:colOff>85725</xdr:colOff>
      <xdr:row>1</xdr:row>
      <xdr:rowOff>30480</xdr:rowOff>
    </xdr:to>
    <xdr:pic>
      <xdr:nvPicPr>
        <xdr:cNvPr id="5" name="Picture 31" descr="LogoOnLight">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2</xdr:col>
      <xdr:colOff>505280</xdr:colOff>
      <xdr:row>0</xdr:row>
      <xdr:rowOff>797661</xdr:rowOff>
    </xdr:to>
    <xdr:pic>
      <xdr:nvPicPr>
        <xdr:cNvPr id="7" name="Рисунок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500" y="0"/>
          <a:ext cx="1457780" cy="7976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54</xdr:row>
      <xdr:rowOff>133350</xdr:rowOff>
    </xdr:from>
    <xdr:to>
      <xdr:col>0</xdr:col>
      <xdr:colOff>180975</xdr:colOff>
      <xdr:row>56</xdr:row>
      <xdr:rowOff>109220</xdr:rowOff>
    </xdr:to>
    <xdr:pic>
      <xdr:nvPicPr>
        <xdr:cNvPr id="2" name="Picture 34" descr="LogoOnLight">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33350"/>
          <a:ext cx="10572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84</xdr:row>
      <xdr:rowOff>0</xdr:rowOff>
    </xdr:from>
    <xdr:to>
      <xdr:col>3</xdr:col>
      <xdr:colOff>142875</xdr:colOff>
      <xdr:row>84</xdr:row>
      <xdr:rowOff>0</xdr:rowOff>
    </xdr:to>
    <xdr:pic>
      <xdr:nvPicPr>
        <xdr:cNvPr id="3" name="Picture 34" descr="LogoOnLight">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143250"/>
          <a:ext cx="10572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190500</xdr:colOff>
      <xdr:row>84</xdr:row>
      <xdr:rowOff>0</xdr:rowOff>
    </xdr:from>
    <xdr:to>
      <xdr:col>3</xdr:col>
      <xdr:colOff>190500</xdr:colOff>
      <xdr:row>84</xdr:row>
      <xdr:rowOff>0</xdr:rowOff>
    </xdr:to>
    <xdr:pic>
      <xdr:nvPicPr>
        <xdr:cNvPr id="4" name="Picture 34" descr="LogoOnLight">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6438900"/>
          <a:ext cx="10572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84</xdr:row>
      <xdr:rowOff>0</xdr:rowOff>
    </xdr:from>
    <xdr:to>
      <xdr:col>3</xdr:col>
      <xdr:colOff>142875</xdr:colOff>
      <xdr:row>84</xdr:row>
      <xdr:rowOff>0</xdr:rowOff>
    </xdr:to>
    <xdr:pic>
      <xdr:nvPicPr>
        <xdr:cNvPr id="5" name="Picture 34" descr="LogoOnLight">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457950"/>
          <a:ext cx="10572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54</xdr:row>
      <xdr:rowOff>704850</xdr:rowOff>
    </xdr:from>
    <xdr:to>
      <xdr:col>0</xdr:col>
      <xdr:colOff>152400</xdr:colOff>
      <xdr:row>56</xdr:row>
      <xdr:rowOff>109220</xdr:rowOff>
    </xdr:to>
    <xdr:pic>
      <xdr:nvPicPr>
        <xdr:cNvPr id="6" name="Picture 34" descr="LogoOnLight">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04850"/>
          <a:ext cx="10572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180975</xdr:colOff>
      <xdr:row>84</xdr:row>
      <xdr:rowOff>0</xdr:rowOff>
    </xdr:from>
    <xdr:ext cx="0" cy="1123950"/>
    <xdr:pic>
      <xdr:nvPicPr>
        <xdr:cNvPr id="12" name="Picture 34" descr="LogoOnLight">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3335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84</xdr:row>
      <xdr:rowOff>0</xdr:rowOff>
    </xdr:from>
    <xdr:ext cx="0" cy="552450"/>
    <xdr:pic>
      <xdr:nvPicPr>
        <xdr:cNvPr id="13" name="Picture 34" descr="LogoOnLight">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048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84</xdr:row>
      <xdr:rowOff>0</xdr:rowOff>
    </xdr:from>
    <xdr:ext cx="0" cy="1123950"/>
    <xdr:pic>
      <xdr:nvPicPr>
        <xdr:cNvPr id="16" name="Picture 34" descr="LogoOnLight">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3335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84</xdr:row>
      <xdr:rowOff>0</xdr:rowOff>
    </xdr:from>
    <xdr:ext cx="0" cy="552450"/>
    <xdr:pic>
      <xdr:nvPicPr>
        <xdr:cNvPr id="17" name="Picture 34" descr="LogoOnLight">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048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84</xdr:row>
      <xdr:rowOff>0</xdr:rowOff>
    </xdr:from>
    <xdr:ext cx="0" cy="0"/>
    <xdr:pic>
      <xdr:nvPicPr>
        <xdr:cNvPr id="18" name="Picture 34" descr="LogoOnLight">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289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84</xdr:row>
      <xdr:rowOff>0</xdr:rowOff>
    </xdr:from>
    <xdr:ext cx="0" cy="1123950"/>
    <xdr:pic>
      <xdr:nvPicPr>
        <xdr:cNvPr id="19" name="Picture 34" descr="LogoOnLight">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8575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84</xdr:row>
      <xdr:rowOff>0</xdr:rowOff>
    </xdr:from>
    <xdr:ext cx="0" cy="552450"/>
    <xdr:pic>
      <xdr:nvPicPr>
        <xdr:cNvPr id="20" name="Picture 34" descr="LogoOnLight">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4290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84</xdr:row>
      <xdr:rowOff>0</xdr:rowOff>
    </xdr:from>
    <xdr:ext cx="0" cy="1123950"/>
    <xdr:pic>
      <xdr:nvPicPr>
        <xdr:cNvPr id="21" name="Picture 34" descr="LogoOnLight">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8575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84</xdr:row>
      <xdr:rowOff>0</xdr:rowOff>
    </xdr:from>
    <xdr:ext cx="0" cy="552450"/>
    <xdr:pic>
      <xdr:nvPicPr>
        <xdr:cNvPr id="22" name="Picture 34" descr="LogoOnLight">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4290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84</xdr:row>
      <xdr:rowOff>0</xdr:rowOff>
    </xdr:from>
    <xdr:ext cx="0" cy="1123950"/>
    <xdr:pic>
      <xdr:nvPicPr>
        <xdr:cNvPr id="23" name="Picture 34" descr="LogoOnLight">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3335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84</xdr:row>
      <xdr:rowOff>0</xdr:rowOff>
    </xdr:from>
    <xdr:ext cx="0" cy="552450"/>
    <xdr:pic>
      <xdr:nvPicPr>
        <xdr:cNvPr id="24" name="Picture 34" descr="LogoOnLight">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048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84</xdr:row>
      <xdr:rowOff>0</xdr:rowOff>
    </xdr:from>
    <xdr:ext cx="0" cy="1123950"/>
    <xdr:pic>
      <xdr:nvPicPr>
        <xdr:cNvPr id="25" name="Picture 34" descr="LogoOnLight">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57175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84</xdr:row>
      <xdr:rowOff>0</xdr:rowOff>
    </xdr:from>
    <xdr:ext cx="0" cy="552450"/>
    <xdr:pic>
      <xdr:nvPicPr>
        <xdr:cNvPr id="26" name="Picture 34" descr="LogoOnLight">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1432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84</xdr:row>
      <xdr:rowOff>0</xdr:rowOff>
    </xdr:from>
    <xdr:ext cx="0" cy="1123950"/>
    <xdr:pic>
      <xdr:nvPicPr>
        <xdr:cNvPr id="27" name="Picture 34" descr="LogoOnLight">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57175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84</xdr:row>
      <xdr:rowOff>0</xdr:rowOff>
    </xdr:from>
    <xdr:ext cx="0" cy="552450"/>
    <xdr:pic>
      <xdr:nvPicPr>
        <xdr:cNvPr id="28" name="Picture 34" descr="LogoOnLight">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1432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84</xdr:row>
      <xdr:rowOff>0</xdr:rowOff>
    </xdr:from>
    <xdr:ext cx="0" cy="1123950"/>
    <xdr:pic>
      <xdr:nvPicPr>
        <xdr:cNvPr id="29" name="Picture 34" descr="LogoOnLight">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57175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84</xdr:row>
      <xdr:rowOff>0</xdr:rowOff>
    </xdr:from>
    <xdr:ext cx="0" cy="552450"/>
    <xdr:pic>
      <xdr:nvPicPr>
        <xdr:cNvPr id="30" name="Picture 34" descr="LogoOnLight">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1432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84</xdr:row>
      <xdr:rowOff>0</xdr:rowOff>
    </xdr:from>
    <xdr:ext cx="0" cy="1123950"/>
    <xdr:pic>
      <xdr:nvPicPr>
        <xdr:cNvPr id="31" name="Picture 34" descr="LogoOnLight">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4384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84</xdr:row>
      <xdr:rowOff>0</xdr:rowOff>
    </xdr:from>
    <xdr:ext cx="0" cy="552450"/>
    <xdr:pic>
      <xdr:nvPicPr>
        <xdr:cNvPr id="32" name="Picture 34" descr="LogoOnLight">
          <a:extLst>
            <a:ext uri="{FF2B5EF4-FFF2-40B4-BE49-F238E27FC236}">
              <a16:creationId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009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84</xdr:row>
      <xdr:rowOff>0</xdr:rowOff>
    </xdr:from>
    <xdr:ext cx="0" cy="1123950"/>
    <xdr:pic>
      <xdr:nvPicPr>
        <xdr:cNvPr id="36" name="Picture 34" descr="LogoOnLight">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4384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84</xdr:row>
      <xdr:rowOff>0</xdr:rowOff>
    </xdr:from>
    <xdr:ext cx="0" cy="552450"/>
    <xdr:pic>
      <xdr:nvPicPr>
        <xdr:cNvPr id="37" name="Picture 34" descr="LogoOnLight">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009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84</xdr:row>
      <xdr:rowOff>0</xdr:rowOff>
    </xdr:from>
    <xdr:ext cx="0" cy="1123950"/>
    <xdr:pic>
      <xdr:nvPicPr>
        <xdr:cNvPr id="38" name="Picture 34" descr="LogoOnLight">
          <a:extLst>
            <a:ext uri="{FF2B5EF4-FFF2-40B4-BE49-F238E27FC236}">
              <a16:creationId xmlns:a16="http://schemas.microsoft.com/office/drawing/2014/main" id="{00000000-0008-0000-0200-00002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4384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84</xdr:row>
      <xdr:rowOff>0</xdr:rowOff>
    </xdr:from>
    <xdr:ext cx="0" cy="552450"/>
    <xdr:pic>
      <xdr:nvPicPr>
        <xdr:cNvPr id="39" name="Picture 34" descr="LogoOnLight">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009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229</xdr:row>
      <xdr:rowOff>0</xdr:rowOff>
    </xdr:from>
    <xdr:ext cx="0" cy="0"/>
    <xdr:pic>
      <xdr:nvPicPr>
        <xdr:cNvPr id="40" name="Picture 34" descr="LogoOnLight">
          <a:extLst>
            <a:ext uri="{FF2B5EF4-FFF2-40B4-BE49-F238E27FC236}">
              <a16:creationId xmlns:a16="http://schemas.microsoft.com/office/drawing/2014/main" id="{00000000-0008-0000-0200-00002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26098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190500</xdr:colOff>
      <xdr:row>229</xdr:row>
      <xdr:rowOff>0</xdr:rowOff>
    </xdr:from>
    <xdr:ext cx="0" cy="0"/>
    <xdr:pic>
      <xdr:nvPicPr>
        <xdr:cNvPr id="41" name="Picture 34" descr="LogoOnLight">
          <a:extLst>
            <a:ext uri="{FF2B5EF4-FFF2-40B4-BE49-F238E27FC236}">
              <a16:creationId xmlns:a16="http://schemas.microsoft.com/office/drawing/2014/main" id="{00000000-0008-0000-0200-00002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1700" y="54959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229</xdr:row>
      <xdr:rowOff>0</xdr:rowOff>
    </xdr:from>
    <xdr:ext cx="0" cy="0"/>
    <xdr:pic>
      <xdr:nvPicPr>
        <xdr:cNvPr id="42" name="Picture 34" descr="LogoOnLight">
          <a:extLst>
            <a:ext uri="{FF2B5EF4-FFF2-40B4-BE49-F238E27FC236}">
              <a16:creationId xmlns:a16="http://schemas.microsoft.com/office/drawing/2014/main" id="{00000000-0008-0000-02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55149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43" name="Picture 34" descr="LogoOnLight">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4384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44" name="Picture 34" descr="LogoOnLight">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009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45" name="Picture 34" descr="LogoOnLight">
          <a:extLst>
            <a:ext uri="{FF2B5EF4-FFF2-40B4-BE49-F238E27FC236}">
              <a16:creationId xmlns:a16="http://schemas.microsoft.com/office/drawing/2014/main" id="{00000000-0008-0000-0200-00002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4384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46" name="Picture 34" descr="LogoOnLight">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009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229</xdr:row>
      <xdr:rowOff>0</xdr:rowOff>
    </xdr:from>
    <xdr:ext cx="0" cy="0"/>
    <xdr:pic>
      <xdr:nvPicPr>
        <xdr:cNvPr id="47" name="Picture 34" descr="LogoOnLight">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55149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229</xdr:row>
      <xdr:rowOff>0</xdr:rowOff>
    </xdr:from>
    <xdr:ext cx="0" cy="1123950"/>
    <xdr:pic>
      <xdr:nvPicPr>
        <xdr:cNvPr id="48" name="Picture 34" descr="LogoOnLight">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229</xdr:row>
      <xdr:rowOff>0</xdr:rowOff>
    </xdr:from>
    <xdr:ext cx="0" cy="552450"/>
    <xdr:pic>
      <xdr:nvPicPr>
        <xdr:cNvPr id="49" name="Picture 34" descr="LogoOnLight">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59150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229</xdr:row>
      <xdr:rowOff>0</xdr:rowOff>
    </xdr:from>
    <xdr:ext cx="0" cy="1123950"/>
    <xdr:pic>
      <xdr:nvPicPr>
        <xdr:cNvPr id="50" name="Picture 34" descr="LogoOnLight">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229</xdr:row>
      <xdr:rowOff>0</xdr:rowOff>
    </xdr:from>
    <xdr:ext cx="0" cy="552450"/>
    <xdr:pic>
      <xdr:nvPicPr>
        <xdr:cNvPr id="51" name="Picture 34" descr="LogoOnLight">
          <a:extLst>
            <a:ext uri="{FF2B5EF4-FFF2-40B4-BE49-F238E27FC236}">
              <a16:creationId xmlns:a16="http://schemas.microsoft.com/office/drawing/2014/main" id="{00000000-0008-0000-0200-00003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59150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52" name="Picture 34" descr="LogoOnLight">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4384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53" name="Picture 34" descr="LogoOnLight">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009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54" name="Picture 34" descr="LogoOnLight">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53435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55" name="Picture 34" descr="LogoOnLight">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59150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56" name="Picture 34" descr="LogoOnLight">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53435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57" name="Picture 34" descr="LogoOnLight">
          <a:extLst>
            <a:ext uri="{FF2B5EF4-FFF2-40B4-BE49-F238E27FC236}">
              <a16:creationId xmlns:a16="http://schemas.microsoft.com/office/drawing/2014/main" id="{00000000-0008-0000-0200-00003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59150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58" name="Picture 34" descr="LogoOnLight">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53435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59" name="Picture 34" descr="LogoOnLight">
          <a:extLst>
            <a:ext uri="{FF2B5EF4-FFF2-40B4-BE49-F238E27FC236}">
              <a16:creationId xmlns:a16="http://schemas.microsoft.com/office/drawing/2014/main" id="{00000000-0008-0000-0200-00003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59150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62" name="Picture 34" descr="LogoOnLight">
          <a:extLst>
            <a:ext uri="{FF2B5EF4-FFF2-40B4-BE49-F238E27FC236}">
              <a16:creationId xmlns:a16="http://schemas.microsoft.com/office/drawing/2014/main" id="{00000000-0008-0000-0200-00003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53435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63" name="Picture 34" descr="LogoOnLight">
          <a:extLst>
            <a:ext uri="{FF2B5EF4-FFF2-40B4-BE49-F238E27FC236}">
              <a16:creationId xmlns:a16="http://schemas.microsoft.com/office/drawing/2014/main" id="{00000000-0008-0000-0200-00003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59150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64" name="Picture 34" descr="LogoOnLight">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53435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65" name="Picture 34" descr="LogoOnLight">
          <a:extLst>
            <a:ext uri="{FF2B5EF4-FFF2-40B4-BE49-F238E27FC236}">
              <a16:creationId xmlns:a16="http://schemas.microsoft.com/office/drawing/2014/main" id="{00000000-0008-0000-0200-00004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59150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66" name="Picture 34" descr="LogoOnLight">
          <a:extLst>
            <a:ext uri="{FF2B5EF4-FFF2-40B4-BE49-F238E27FC236}">
              <a16:creationId xmlns:a16="http://schemas.microsoft.com/office/drawing/2014/main" id="{00000000-0008-0000-0200-00004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53435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67" name="Picture 34" descr="LogoOnLight">
          <a:extLst>
            <a:ext uri="{FF2B5EF4-FFF2-40B4-BE49-F238E27FC236}">
              <a16:creationId xmlns:a16="http://schemas.microsoft.com/office/drawing/2014/main" id="{00000000-0008-0000-0200-00004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59150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84</xdr:row>
      <xdr:rowOff>0</xdr:rowOff>
    </xdr:from>
    <xdr:ext cx="0" cy="0"/>
    <xdr:pic>
      <xdr:nvPicPr>
        <xdr:cNvPr id="68" name="Picture 34" descr="LogoOnLight">
          <a:extLst>
            <a:ext uri="{FF2B5EF4-FFF2-40B4-BE49-F238E27FC236}">
              <a16:creationId xmlns:a16="http://schemas.microsoft.com/office/drawing/2014/main" id="{00000000-0008-0000-0200-00004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26098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84</xdr:row>
      <xdr:rowOff>0</xdr:rowOff>
    </xdr:from>
    <xdr:ext cx="0" cy="1123950"/>
    <xdr:pic>
      <xdr:nvPicPr>
        <xdr:cNvPr id="69" name="Picture 34" descr="LogoOnLight">
          <a:extLst>
            <a:ext uri="{FF2B5EF4-FFF2-40B4-BE49-F238E27FC236}">
              <a16:creationId xmlns:a16="http://schemas.microsoft.com/office/drawing/2014/main" id="{00000000-0008-0000-0200-00004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4384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84</xdr:row>
      <xdr:rowOff>0</xdr:rowOff>
    </xdr:from>
    <xdr:ext cx="0" cy="552450"/>
    <xdr:pic>
      <xdr:nvPicPr>
        <xdr:cNvPr id="70" name="Picture 34" descr="LogoOnLight">
          <a:extLst>
            <a:ext uri="{FF2B5EF4-FFF2-40B4-BE49-F238E27FC236}">
              <a16:creationId xmlns:a16="http://schemas.microsoft.com/office/drawing/2014/main" id="{00000000-0008-0000-0200-00004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009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84</xdr:row>
      <xdr:rowOff>0</xdr:rowOff>
    </xdr:from>
    <xdr:ext cx="0" cy="1123950"/>
    <xdr:pic>
      <xdr:nvPicPr>
        <xdr:cNvPr id="71" name="Picture 34" descr="LogoOnLight">
          <a:extLst>
            <a:ext uri="{FF2B5EF4-FFF2-40B4-BE49-F238E27FC236}">
              <a16:creationId xmlns:a16="http://schemas.microsoft.com/office/drawing/2014/main" id="{00000000-0008-0000-0200-00004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4384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84</xdr:row>
      <xdr:rowOff>0</xdr:rowOff>
    </xdr:from>
    <xdr:ext cx="0" cy="552450"/>
    <xdr:pic>
      <xdr:nvPicPr>
        <xdr:cNvPr id="72" name="Picture 34" descr="LogoOnLight">
          <a:extLst>
            <a:ext uri="{FF2B5EF4-FFF2-40B4-BE49-F238E27FC236}">
              <a16:creationId xmlns:a16="http://schemas.microsoft.com/office/drawing/2014/main" id="{00000000-0008-0000-0200-00004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009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84</xdr:row>
      <xdr:rowOff>0</xdr:rowOff>
    </xdr:from>
    <xdr:ext cx="0" cy="1123950"/>
    <xdr:pic>
      <xdr:nvPicPr>
        <xdr:cNvPr id="73" name="Picture 34" descr="LogoOnLight">
          <a:extLst>
            <a:ext uri="{FF2B5EF4-FFF2-40B4-BE49-F238E27FC236}">
              <a16:creationId xmlns:a16="http://schemas.microsoft.com/office/drawing/2014/main" id="{00000000-0008-0000-0200-00004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4384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84</xdr:row>
      <xdr:rowOff>0</xdr:rowOff>
    </xdr:from>
    <xdr:ext cx="0" cy="552450"/>
    <xdr:pic>
      <xdr:nvPicPr>
        <xdr:cNvPr id="74" name="Picture 34" descr="LogoOnLight">
          <a:extLst>
            <a:ext uri="{FF2B5EF4-FFF2-40B4-BE49-F238E27FC236}">
              <a16:creationId xmlns:a16="http://schemas.microsoft.com/office/drawing/2014/main" id="{00000000-0008-0000-0200-00004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009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84</xdr:row>
      <xdr:rowOff>0</xdr:rowOff>
    </xdr:from>
    <xdr:ext cx="0" cy="1123950"/>
    <xdr:pic>
      <xdr:nvPicPr>
        <xdr:cNvPr id="75" name="Picture 34" descr="LogoOnLight">
          <a:extLst>
            <a:ext uri="{FF2B5EF4-FFF2-40B4-BE49-F238E27FC236}">
              <a16:creationId xmlns:a16="http://schemas.microsoft.com/office/drawing/2014/main" id="{00000000-0008-0000-0200-00004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4384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84</xdr:row>
      <xdr:rowOff>0</xdr:rowOff>
    </xdr:from>
    <xdr:ext cx="0" cy="552450"/>
    <xdr:pic>
      <xdr:nvPicPr>
        <xdr:cNvPr id="76" name="Picture 34" descr="LogoOnLight">
          <a:extLst>
            <a:ext uri="{FF2B5EF4-FFF2-40B4-BE49-F238E27FC236}">
              <a16:creationId xmlns:a16="http://schemas.microsoft.com/office/drawing/2014/main" id="{00000000-0008-0000-0200-00004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009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84</xdr:row>
      <xdr:rowOff>0</xdr:rowOff>
    </xdr:from>
    <xdr:ext cx="0" cy="1123950"/>
    <xdr:pic>
      <xdr:nvPicPr>
        <xdr:cNvPr id="77" name="Picture 34" descr="LogoOnLight">
          <a:extLst>
            <a:ext uri="{FF2B5EF4-FFF2-40B4-BE49-F238E27FC236}">
              <a16:creationId xmlns:a16="http://schemas.microsoft.com/office/drawing/2014/main" id="{00000000-0008-0000-0200-00004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4384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84</xdr:row>
      <xdr:rowOff>0</xdr:rowOff>
    </xdr:from>
    <xdr:ext cx="0" cy="552450"/>
    <xdr:pic>
      <xdr:nvPicPr>
        <xdr:cNvPr id="78" name="Picture 34" descr="LogoOnLight">
          <a:extLst>
            <a:ext uri="{FF2B5EF4-FFF2-40B4-BE49-F238E27FC236}">
              <a16:creationId xmlns:a16="http://schemas.microsoft.com/office/drawing/2014/main" id="{00000000-0008-0000-0200-00004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009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84</xdr:row>
      <xdr:rowOff>0</xdr:rowOff>
    </xdr:from>
    <xdr:ext cx="0" cy="1123950"/>
    <xdr:pic>
      <xdr:nvPicPr>
        <xdr:cNvPr id="79" name="Picture 34" descr="LogoOnLight">
          <a:extLst>
            <a:ext uri="{FF2B5EF4-FFF2-40B4-BE49-F238E27FC236}">
              <a16:creationId xmlns:a16="http://schemas.microsoft.com/office/drawing/2014/main" id="{00000000-0008-0000-0200-00004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4384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84</xdr:row>
      <xdr:rowOff>0</xdr:rowOff>
    </xdr:from>
    <xdr:ext cx="0" cy="552450"/>
    <xdr:pic>
      <xdr:nvPicPr>
        <xdr:cNvPr id="80" name="Picture 34" descr="LogoOnLight">
          <a:extLst>
            <a:ext uri="{FF2B5EF4-FFF2-40B4-BE49-F238E27FC236}">
              <a16:creationId xmlns:a16="http://schemas.microsoft.com/office/drawing/2014/main" id="{00000000-0008-0000-0200-00005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009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81" name="Picture 34" descr="LogoOnLight">
          <a:extLst>
            <a:ext uri="{FF2B5EF4-FFF2-40B4-BE49-F238E27FC236}">
              <a16:creationId xmlns:a16="http://schemas.microsoft.com/office/drawing/2014/main" id="{00000000-0008-0000-0200-00005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83724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82" name="Picture 34" descr="LogoOnLight">
          <a:extLst>
            <a:ext uri="{FF2B5EF4-FFF2-40B4-BE49-F238E27FC236}">
              <a16:creationId xmlns:a16="http://schemas.microsoft.com/office/drawing/2014/main" id="{00000000-0008-0000-0200-00005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894397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83" name="Picture 34" descr="LogoOnLight">
          <a:extLst>
            <a:ext uri="{FF2B5EF4-FFF2-40B4-BE49-F238E27FC236}">
              <a16:creationId xmlns:a16="http://schemas.microsoft.com/office/drawing/2014/main" id="{00000000-0008-0000-0200-00005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83724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84" name="Picture 34" descr="LogoOnLight">
          <a:extLst>
            <a:ext uri="{FF2B5EF4-FFF2-40B4-BE49-F238E27FC236}">
              <a16:creationId xmlns:a16="http://schemas.microsoft.com/office/drawing/2014/main" id="{00000000-0008-0000-0200-00005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894397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85" name="Picture 34" descr="LogoOnLight">
          <a:extLst>
            <a:ext uri="{FF2B5EF4-FFF2-40B4-BE49-F238E27FC236}">
              <a16:creationId xmlns:a16="http://schemas.microsoft.com/office/drawing/2014/main" id="{00000000-0008-0000-0200-00005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83724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86" name="Picture 34" descr="LogoOnLight">
          <a:extLst>
            <a:ext uri="{FF2B5EF4-FFF2-40B4-BE49-F238E27FC236}">
              <a16:creationId xmlns:a16="http://schemas.microsoft.com/office/drawing/2014/main" id="{00000000-0008-0000-0200-00005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894397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229</xdr:row>
      <xdr:rowOff>0</xdr:rowOff>
    </xdr:from>
    <xdr:ext cx="0" cy="1123950"/>
    <xdr:pic>
      <xdr:nvPicPr>
        <xdr:cNvPr id="87" name="Picture 34" descr="LogoOnLight">
          <a:extLst>
            <a:ext uri="{FF2B5EF4-FFF2-40B4-BE49-F238E27FC236}">
              <a16:creationId xmlns:a16="http://schemas.microsoft.com/office/drawing/2014/main" id="{00000000-0008-0000-0200-00005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12776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229</xdr:row>
      <xdr:rowOff>0</xdr:rowOff>
    </xdr:from>
    <xdr:ext cx="0" cy="552450"/>
    <xdr:pic>
      <xdr:nvPicPr>
        <xdr:cNvPr id="88" name="Picture 34" descr="LogoOnLight">
          <a:extLst>
            <a:ext uri="{FF2B5EF4-FFF2-40B4-BE49-F238E27FC236}">
              <a16:creationId xmlns:a16="http://schemas.microsoft.com/office/drawing/2014/main" id="{00000000-0008-0000-0200-00005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118491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229</xdr:row>
      <xdr:rowOff>0</xdr:rowOff>
    </xdr:from>
    <xdr:ext cx="0" cy="552450"/>
    <xdr:pic>
      <xdr:nvPicPr>
        <xdr:cNvPr id="90" name="Picture 34" descr="LogoOnLight">
          <a:extLst>
            <a:ext uri="{FF2B5EF4-FFF2-40B4-BE49-F238E27FC236}">
              <a16:creationId xmlns:a16="http://schemas.microsoft.com/office/drawing/2014/main" id="{00000000-0008-0000-0200-00005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118491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91" name="Picture 34" descr="LogoOnLight">
          <a:extLst>
            <a:ext uri="{FF2B5EF4-FFF2-40B4-BE49-F238E27FC236}">
              <a16:creationId xmlns:a16="http://schemas.microsoft.com/office/drawing/2014/main" id="{00000000-0008-0000-0200-00005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12776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92" name="Picture 34" descr="LogoOnLight">
          <a:extLst>
            <a:ext uri="{FF2B5EF4-FFF2-40B4-BE49-F238E27FC236}">
              <a16:creationId xmlns:a16="http://schemas.microsoft.com/office/drawing/2014/main" id="{00000000-0008-0000-0200-00005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18491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93" name="Picture 34" descr="LogoOnLight">
          <a:extLst>
            <a:ext uri="{FF2B5EF4-FFF2-40B4-BE49-F238E27FC236}">
              <a16:creationId xmlns:a16="http://schemas.microsoft.com/office/drawing/2014/main" id="{00000000-0008-0000-0200-00005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12776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94" name="Picture 34" descr="LogoOnLight">
          <a:extLst>
            <a:ext uri="{FF2B5EF4-FFF2-40B4-BE49-F238E27FC236}">
              <a16:creationId xmlns:a16="http://schemas.microsoft.com/office/drawing/2014/main" id="{00000000-0008-0000-0200-00005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18491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95" name="Picture 34" descr="LogoOnLight">
          <a:extLst>
            <a:ext uri="{FF2B5EF4-FFF2-40B4-BE49-F238E27FC236}">
              <a16:creationId xmlns:a16="http://schemas.microsoft.com/office/drawing/2014/main" id="{00000000-0008-0000-0200-00005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12776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96" name="Picture 34" descr="LogoOnLight">
          <a:extLst>
            <a:ext uri="{FF2B5EF4-FFF2-40B4-BE49-F238E27FC236}">
              <a16:creationId xmlns:a16="http://schemas.microsoft.com/office/drawing/2014/main" id="{00000000-0008-0000-0200-00006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18491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97" name="Picture 34" descr="LogoOnLight">
          <a:extLst>
            <a:ext uri="{FF2B5EF4-FFF2-40B4-BE49-F238E27FC236}">
              <a16:creationId xmlns:a16="http://schemas.microsoft.com/office/drawing/2014/main" id="{00000000-0008-0000-0200-00006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12776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98" name="Picture 34" descr="LogoOnLight">
          <a:extLst>
            <a:ext uri="{FF2B5EF4-FFF2-40B4-BE49-F238E27FC236}">
              <a16:creationId xmlns:a16="http://schemas.microsoft.com/office/drawing/2014/main" id="{00000000-0008-0000-0200-00006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18491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99" name="Picture 34" descr="LogoOnLight">
          <a:extLst>
            <a:ext uri="{FF2B5EF4-FFF2-40B4-BE49-F238E27FC236}">
              <a16:creationId xmlns:a16="http://schemas.microsoft.com/office/drawing/2014/main" id="{00000000-0008-0000-0200-00006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12776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100" name="Picture 34" descr="LogoOnLight">
          <a:extLst>
            <a:ext uri="{FF2B5EF4-FFF2-40B4-BE49-F238E27FC236}">
              <a16:creationId xmlns:a16="http://schemas.microsoft.com/office/drawing/2014/main" id="{00000000-0008-0000-0200-00006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18491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101" name="Picture 34" descr="LogoOnLight">
          <a:extLst>
            <a:ext uri="{FF2B5EF4-FFF2-40B4-BE49-F238E27FC236}">
              <a16:creationId xmlns:a16="http://schemas.microsoft.com/office/drawing/2014/main" id="{00000000-0008-0000-0200-00006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12776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102" name="Picture 34" descr="LogoOnLight">
          <a:extLst>
            <a:ext uri="{FF2B5EF4-FFF2-40B4-BE49-F238E27FC236}">
              <a16:creationId xmlns:a16="http://schemas.microsoft.com/office/drawing/2014/main" id="{00000000-0008-0000-0200-00006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18491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103" name="Picture 34" descr="LogoOnLight">
          <a:extLst>
            <a:ext uri="{FF2B5EF4-FFF2-40B4-BE49-F238E27FC236}">
              <a16:creationId xmlns:a16="http://schemas.microsoft.com/office/drawing/2014/main" id="{00000000-0008-0000-0200-00006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12776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104" name="Picture 34" descr="LogoOnLight">
          <a:extLst>
            <a:ext uri="{FF2B5EF4-FFF2-40B4-BE49-F238E27FC236}">
              <a16:creationId xmlns:a16="http://schemas.microsoft.com/office/drawing/2014/main" id="{00000000-0008-0000-0200-00006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18491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105" name="Picture 34" descr="LogoOnLight">
          <a:extLst>
            <a:ext uri="{FF2B5EF4-FFF2-40B4-BE49-F238E27FC236}">
              <a16:creationId xmlns:a16="http://schemas.microsoft.com/office/drawing/2014/main" id="{00000000-0008-0000-0200-00006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12776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106" name="Picture 34" descr="LogoOnLight">
          <a:extLst>
            <a:ext uri="{FF2B5EF4-FFF2-40B4-BE49-F238E27FC236}">
              <a16:creationId xmlns:a16="http://schemas.microsoft.com/office/drawing/2014/main" id="{00000000-0008-0000-0200-00006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18491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107" name="Picture 34" descr="LogoOnLight">
          <a:extLst>
            <a:ext uri="{FF2B5EF4-FFF2-40B4-BE49-F238E27FC236}">
              <a16:creationId xmlns:a16="http://schemas.microsoft.com/office/drawing/2014/main" id="{00000000-0008-0000-0200-00006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12776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108" name="Picture 34" descr="LogoOnLight">
          <a:extLst>
            <a:ext uri="{FF2B5EF4-FFF2-40B4-BE49-F238E27FC236}">
              <a16:creationId xmlns:a16="http://schemas.microsoft.com/office/drawing/2014/main" id="{00000000-0008-0000-0200-00006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18491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109" name="Picture 34" descr="LogoOnLight">
          <a:extLst>
            <a:ext uri="{FF2B5EF4-FFF2-40B4-BE49-F238E27FC236}">
              <a16:creationId xmlns:a16="http://schemas.microsoft.com/office/drawing/2014/main" id="{00000000-0008-0000-0200-00006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83724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110" name="Picture 34" descr="LogoOnLight">
          <a:extLst>
            <a:ext uri="{FF2B5EF4-FFF2-40B4-BE49-F238E27FC236}">
              <a16:creationId xmlns:a16="http://schemas.microsoft.com/office/drawing/2014/main" id="{00000000-0008-0000-0200-00006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894397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111" name="Picture 34" descr="LogoOnLight">
          <a:extLst>
            <a:ext uri="{FF2B5EF4-FFF2-40B4-BE49-F238E27FC236}">
              <a16:creationId xmlns:a16="http://schemas.microsoft.com/office/drawing/2014/main" id="{00000000-0008-0000-0200-00006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83724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112" name="Picture 34" descr="LogoOnLight">
          <a:extLst>
            <a:ext uri="{FF2B5EF4-FFF2-40B4-BE49-F238E27FC236}">
              <a16:creationId xmlns:a16="http://schemas.microsoft.com/office/drawing/2014/main" id="{00000000-0008-0000-0200-00007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894397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113" name="Picture 34" descr="LogoOnLight">
          <a:extLst>
            <a:ext uri="{FF2B5EF4-FFF2-40B4-BE49-F238E27FC236}">
              <a16:creationId xmlns:a16="http://schemas.microsoft.com/office/drawing/2014/main" id="{00000000-0008-0000-0200-00007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83724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114" name="Picture 34" descr="LogoOnLight">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894397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229</xdr:row>
      <xdr:rowOff>0</xdr:rowOff>
    </xdr:from>
    <xdr:ext cx="0" cy="1123950"/>
    <xdr:pic>
      <xdr:nvPicPr>
        <xdr:cNvPr id="115" name="Picture 34" descr="LogoOnLight">
          <a:extLst>
            <a:ext uri="{FF2B5EF4-FFF2-40B4-BE49-F238E27FC236}">
              <a16:creationId xmlns:a16="http://schemas.microsoft.com/office/drawing/2014/main" id="{00000000-0008-0000-0200-00007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83724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229</xdr:row>
      <xdr:rowOff>0</xdr:rowOff>
    </xdr:from>
    <xdr:ext cx="0" cy="552450"/>
    <xdr:pic>
      <xdr:nvPicPr>
        <xdr:cNvPr id="116" name="Picture 34" descr="LogoOnLight">
          <a:extLst>
            <a:ext uri="{FF2B5EF4-FFF2-40B4-BE49-F238E27FC236}">
              <a16:creationId xmlns:a16="http://schemas.microsoft.com/office/drawing/2014/main" id="{00000000-0008-0000-0200-00007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894397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229</xdr:row>
      <xdr:rowOff>0</xdr:rowOff>
    </xdr:from>
    <xdr:ext cx="0" cy="1123950"/>
    <xdr:pic>
      <xdr:nvPicPr>
        <xdr:cNvPr id="117" name="Picture 34" descr="LogoOnLight">
          <a:extLst>
            <a:ext uri="{FF2B5EF4-FFF2-40B4-BE49-F238E27FC236}">
              <a16:creationId xmlns:a16="http://schemas.microsoft.com/office/drawing/2014/main" id="{00000000-0008-0000-0200-00007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83724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229</xdr:row>
      <xdr:rowOff>0</xdr:rowOff>
    </xdr:from>
    <xdr:ext cx="0" cy="552450"/>
    <xdr:pic>
      <xdr:nvPicPr>
        <xdr:cNvPr id="118" name="Picture 34" descr="LogoOnLight">
          <a:extLst>
            <a:ext uri="{FF2B5EF4-FFF2-40B4-BE49-F238E27FC236}">
              <a16:creationId xmlns:a16="http://schemas.microsoft.com/office/drawing/2014/main" id="{00000000-0008-0000-0200-00007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894397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119" name="Picture 34" descr="LogoOnLight">
          <a:extLst>
            <a:ext uri="{FF2B5EF4-FFF2-40B4-BE49-F238E27FC236}">
              <a16:creationId xmlns:a16="http://schemas.microsoft.com/office/drawing/2014/main" id="{00000000-0008-0000-0200-00007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83724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120" name="Picture 34" descr="LogoOnLight">
          <a:extLst>
            <a:ext uri="{FF2B5EF4-FFF2-40B4-BE49-F238E27FC236}">
              <a16:creationId xmlns:a16="http://schemas.microsoft.com/office/drawing/2014/main" id="{00000000-0008-0000-0200-00007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894397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121" name="Picture 34" descr="LogoOnLight">
          <a:extLst>
            <a:ext uri="{FF2B5EF4-FFF2-40B4-BE49-F238E27FC236}">
              <a16:creationId xmlns:a16="http://schemas.microsoft.com/office/drawing/2014/main" id="{00000000-0008-0000-0200-00007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83724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122" name="Picture 34" descr="LogoOnLight">
          <a:extLst>
            <a:ext uri="{FF2B5EF4-FFF2-40B4-BE49-F238E27FC236}">
              <a16:creationId xmlns:a16="http://schemas.microsoft.com/office/drawing/2014/main" id="{00000000-0008-0000-0200-00007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894397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123" name="Picture 34" descr="LogoOnLight">
          <a:extLst>
            <a:ext uri="{FF2B5EF4-FFF2-40B4-BE49-F238E27FC236}">
              <a16:creationId xmlns:a16="http://schemas.microsoft.com/office/drawing/2014/main" id="{00000000-0008-0000-0200-00007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83724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124" name="Picture 34" descr="LogoOnLight">
          <a:extLst>
            <a:ext uri="{FF2B5EF4-FFF2-40B4-BE49-F238E27FC236}">
              <a16:creationId xmlns:a16="http://schemas.microsoft.com/office/drawing/2014/main" id="{00000000-0008-0000-0200-00007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894397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125" name="Picture 34" descr="LogoOnLight">
          <a:extLst>
            <a:ext uri="{FF2B5EF4-FFF2-40B4-BE49-F238E27FC236}">
              <a16:creationId xmlns:a16="http://schemas.microsoft.com/office/drawing/2014/main" id="{00000000-0008-0000-0200-00007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83724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126" name="Picture 34" descr="LogoOnLight">
          <a:extLst>
            <a:ext uri="{FF2B5EF4-FFF2-40B4-BE49-F238E27FC236}">
              <a16:creationId xmlns:a16="http://schemas.microsoft.com/office/drawing/2014/main" id="{00000000-0008-0000-0200-00007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894397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127" name="Picture 34" descr="LogoOnLight">
          <a:extLst>
            <a:ext uri="{FF2B5EF4-FFF2-40B4-BE49-F238E27FC236}">
              <a16:creationId xmlns:a16="http://schemas.microsoft.com/office/drawing/2014/main" id="{00000000-0008-0000-0200-00007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83724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128" name="Picture 34" descr="LogoOnLight">
          <a:extLst>
            <a:ext uri="{FF2B5EF4-FFF2-40B4-BE49-F238E27FC236}">
              <a16:creationId xmlns:a16="http://schemas.microsoft.com/office/drawing/2014/main" id="{00000000-0008-0000-0200-00008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894397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129" name="Picture 34" descr="LogoOnLight">
          <a:extLst>
            <a:ext uri="{FF2B5EF4-FFF2-40B4-BE49-F238E27FC236}">
              <a16:creationId xmlns:a16="http://schemas.microsoft.com/office/drawing/2014/main" id="{00000000-0008-0000-0200-00008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83724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130" name="Picture 34" descr="LogoOnLight">
          <a:extLst>
            <a:ext uri="{FF2B5EF4-FFF2-40B4-BE49-F238E27FC236}">
              <a16:creationId xmlns:a16="http://schemas.microsoft.com/office/drawing/2014/main" id="{00000000-0008-0000-0200-00008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894397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131" name="Picture 34" descr="LogoOnLight">
          <a:extLst>
            <a:ext uri="{FF2B5EF4-FFF2-40B4-BE49-F238E27FC236}">
              <a16:creationId xmlns:a16="http://schemas.microsoft.com/office/drawing/2014/main" id="{00000000-0008-0000-0200-00008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83724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132" name="Picture 34" descr="LogoOnLight">
          <a:extLst>
            <a:ext uri="{FF2B5EF4-FFF2-40B4-BE49-F238E27FC236}">
              <a16:creationId xmlns:a16="http://schemas.microsoft.com/office/drawing/2014/main" id="{00000000-0008-0000-0200-00008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894397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133" name="Picture 34" descr="LogoOnLight">
          <a:extLst>
            <a:ext uri="{FF2B5EF4-FFF2-40B4-BE49-F238E27FC236}">
              <a16:creationId xmlns:a16="http://schemas.microsoft.com/office/drawing/2014/main" id="{00000000-0008-0000-0200-00008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83724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134" name="Picture 34" descr="LogoOnLight">
          <a:extLst>
            <a:ext uri="{FF2B5EF4-FFF2-40B4-BE49-F238E27FC236}">
              <a16:creationId xmlns:a16="http://schemas.microsoft.com/office/drawing/2014/main" id="{00000000-0008-0000-0200-00008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894397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135" name="Picture 34" descr="LogoOnLight">
          <a:extLst>
            <a:ext uri="{FF2B5EF4-FFF2-40B4-BE49-F238E27FC236}">
              <a16:creationId xmlns:a16="http://schemas.microsoft.com/office/drawing/2014/main" id="{00000000-0008-0000-0200-00008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83724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136" name="Picture 34" descr="LogoOnLight">
          <a:extLst>
            <a:ext uri="{FF2B5EF4-FFF2-40B4-BE49-F238E27FC236}">
              <a16:creationId xmlns:a16="http://schemas.microsoft.com/office/drawing/2014/main" id="{00000000-0008-0000-0200-00008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894397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137" name="Picture 34" descr="LogoOnLight">
          <a:extLst>
            <a:ext uri="{FF2B5EF4-FFF2-40B4-BE49-F238E27FC236}">
              <a16:creationId xmlns:a16="http://schemas.microsoft.com/office/drawing/2014/main" id="{00000000-0008-0000-0200-00008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83724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138" name="Picture 34" descr="LogoOnLight">
          <a:extLst>
            <a:ext uri="{FF2B5EF4-FFF2-40B4-BE49-F238E27FC236}">
              <a16:creationId xmlns:a16="http://schemas.microsoft.com/office/drawing/2014/main" id="{00000000-0008-0000-0200-00008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894397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139" name="Picture 34" descr="LogoOnLight">
          <a:extLst>
            <a:ext uri="{FF2B5EF4-FFF2-40B4-BE49-F238E27FC236}">
              <a16:creationId xmlns:a16="http://schemas.microsoft.com/office/drawing/2014/main" id="{00000000-0008-0000-0200-00008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83724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140" name="Picture 34" descr="LogoOnLight">
          <a:extLst>
            <a:ext uri="{FF2B5EF4-FFF2-40B4-BE49-F238E27FC236}">
              <a16:creationId xmlns:a16="http://schemas.microsoft.com/office/drawing/2014/main" id="{00000000-0008-0000-0200-00008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894397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141" name="Picture 34" descr="LogoOnLight">
          <a:extLst>
            <a:ext uri="{FF2B5EF4-FFF2-40B4-BE49-F238E27FC236}">
              <a16:creationId xmlns:a16="http://schemas.microsoft.com/office/drawing/2014/main" id="{00000000-0008-0000-0200-00008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83724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142" name="Picture 34" descr="LogoOnLight">
          <a:extLst>
            <a:ext uri="{FF2B5EF4-FFF2-40B4-BE49-F238E27FC236}">
              <a16:creationId xmlns:a16="http://schemas.microsoft.com/office/drawing/2014/main" id="{00000000-0008-0000-0200-00008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894397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229</xdr:row>
      <xdr:rowOff>0</xdr:rowOff>
    </xdr:from>
    <xdr:ext cx="0" cy="1123950"/>
    <xdr:pic>
      <xdr:nvPicPr>
        <xdr:cNvPr id="143" name="Picture 34" descr="LogoOnLight">
          <a:extLst>
            <a:ext uri="{FF2B5EF4-FFF2-40B4-BE49-F238E27FC236}">
              <a16:creationId xmlns:a16="http://schemas.microsoft.com/office/drawing/2014/main" id="{00000000-0008-0000-0200-00008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83724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229</xdr:row>
      <xdr:rowOff>0</xdr:rowOff>
    </xdr:from>
    <xdr:ext cx="0" cy="552450"/>
    <xdr:pic>
      <xdr:nvPicPr>
        <xdr:cNvPr id="144" name="Picture 34" descr="LogoOnLight">
          <a:extLst>
            <a:ext uri="{FF2B5EF4-FFF2-40B4-BE49-F238E27FC236}">
              <a16:creationId xmlns:a16="http://schemas.microsoft.com/office/drawing/2014/main" id="{00000000-0008-0000-0200-00009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894397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229</xdr:row>
      <xdr:rowOff>0</xdr:rowOff>
    </xdr:from>
    <xdr:ext cx="0" cy="1123950"/>
    <xdr:pic>
      <xdr:nvPicPr>
        <xdr:cNvPr id="145" name="Picture 34" descr="LogoOnLight">
          <a:extLst>
            <a:ext uri="{FF2B5EF4-FFF2-40B4-BE49-F238E27FC236}">
              <a16:creationId xmlns:a16="http://schemas.microsoft.com/office/drawing/2014/main" id="{00000000-0008-0000-0200-00009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83724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229</xdr:row>
      <xdr:rowOff>0</xdr:rowOff>
    </xdr:from>
    <xdr:ext cx="0" cy="552450"/>
    <xdr:pic>
      <xdr:nvPicPr>
        <xdr:cNvPr id="146" name="Picture 34" descr="LogoOnLight">
          <a:extLst>
            <a:ext uri="{FF2B5EF4-FFF2-40B4-BE49-F238E27FC236}">
              <a16:creationId xmlns:a16="http://schemas.microsoft.com/office/drawing/2014/main" id="{00000000-0008-0000-0200-00009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894397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147" name="Picture 34" descr="LogoOnLight">
          <a:extLst>
            <a:ext uri="{FF2B5EF4-FFF2-40B4-BE49-F238E27FC236}">
              <a16:creationId xmlns:a16="http://schemas.microsoft.com/office/drawing/2014/main" id="{00000000-0008-0000-0200-00009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83724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148" name="Picture 34" descr="LogoOnLight">
          <a:extLst>
            <a:ext uri="{FF2B5EF4-FFF2-40B4-BE49-F238E27FC236}">
              <a16:creationId xmlns:a16="http://schemas.microsoft.com/office/drawing/2014/main" id="{00000000-0008-0000-0200-00009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894397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149" name="Picture 34" descr="LogoOnLight">
          <a:extLst>
            <a:ext uri="{FF2B5EF4-FFF2-40B4-BE49-F238E27FC236}">
              <a16:creationId xmlns:a16="http://schemas.microsoft.com/office/drawing/2014/main" id="{00000000-0008-0000-0200-00009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83724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150" name="Picture 34" descr="LogoOnLight">
          <a:extLst>
            <a:ext uri="{FF2B5EF4-FFF2-40B4-BE49-F238E27FC236}">
              <a16:creationId xmlns:a16="http://schemas.microsoft.com/office/drawing/2014/main" id="{00000000-0008-0000-0200-00009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894397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151" name="Picture 34" descr="LogoOnLight">
          <a:extLst>
            <a:ext uri="{FF2B5EF4-FFF2-40B4-BE49-F238E27FC236}">
              <a16:creationId xmlns:a16="http://schemas.microsoft.com/office/drawing/2014/main" id="{00000000-0008-0000-0200-00009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83724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152" name="Picture 34" descr="LogoOnLight">
          <a:extLst>
            <a:ext uri="{FF2B5EF4-FFF2-40B4-BE49-F238E27FC236}">
              <a16:creationId xmlns:a16="http://schemas.microsoft.com/office/drawing/2014/main" id="{00000000-0008-0000-0200-00009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894397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153" name="Picture 34" descr="LogoOnLight">
          <a:extLst>
            <a:ext uri="{FF2B5EF4-FFF2-40B4-BE49-F238E27FC236}">
              <a16:creationId xmlns:a16="http://schemas.microsoft.com/office/drawing/2014/main" id="{00000000-0008-0000-0200-00009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83724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154" name="Picture 34" descr="LogoOnLight">
          <a:extLst>
            <a:ext uri="{FF2B5EF4-FFF2-40B4-BE49-F238E27FC236}">
              <a16:creationId xmlns:a16="http://schemas.microsoft.com/office/drawing/2014/main" id="{00000000-0008-0000-0200-00009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894397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155" name="Picture 34" descr="LogoOnLight">
          <a:extLst>
            <a:ext uri="{FF2B5EF4-FFF2-40B4-BE49-F238E27FC236}">
              <a16:creationId xmlns:a16="http://schemas.microsoft.com/office/drawing/2014/main" id="{00000000-0008-0000-0200-00009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83724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156" name="Picture 34" descr="LogoOnLight">
          <a:extLst>
            <a:ext uri="{FF2B5EF4-FFF2-40B4-BE49-F238E27FC236}">
              <a16:creationId xmlns:a16="http://schemas.microsoft.com/office/drawing/2014/main" id="{00000000-0008-0000-0200-00009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894397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157" name="Picture 34" descr="LogoOnLight">
          <a:extLst>
            <a:ext uri="{FF2B5EF4-FFF2-40B4-BE49-F238E27FC236}">
              <a16:creationId xmlns:a16="http://schemas.microsoft.com/office/drawing/2014/main" id="{00000000-0008-0000-0200-00009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83724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158" name="Picture 34" descr="LogoOnLight">
          <a:extLst>
            <a:ext uri="{FF2B5EF4-FFF2-40B4-BE49-F238E27FC236}">
              <a16:creationId xmlns:a16="http://schemas.microsoft.com/office/drawing/2014/main" id="{00000000-0008-0000-0200-00009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894397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159" name="Picture 34" descr="LogoOnLight">
          <a:extLst>
            <a:ext uri="{FF2B5EF4-FFF2-40B4-BE49-F238E27FC236}">
              <a16:creationId xmlns:a16="http://schemas.microsoft.com/office/drawing/2014/main" id="{00000000-0008-0000-0200-00009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83724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160" name="Picture 34" descr="LogoOnLight">
          <a:extLst>
            <a:ext uri="{FF2B5EF4-FFF2-40B4-BE49-F238E27FC236}">
              <a16:creationId xmlns:a16="http://schemas.microsoft.com/office/drawing/2014/main" id="{00000000-0008-0000-0200-0000A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894397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161" name="Picture 34" descr="LogoOnLight">
          <a:extLst>
            <a:ext uri="{FF2B5EF4-FFF2-40B4-BE49-F238E27FC236}">
              <a16:creationId xmlns:a16="http://schemas.microsoft.com/office/drawing/2014/main" id="{00000000-0008-0000-0200-0000A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83724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229</xdr:row>
      <xdr:rowOff>0</xdr:rowOff>
    </xdr:from>
    <xdr:ext cx="0" cy="552450"/>
    <xdr:pic>
      <xdr:nvPicPr>
        <xdr:cNvPr id="162" name="Picture 34" descr="LogoOnLight">
          <a:extLst>
            <a:ext uri="{FF2B5EF4-FFF2-40B4-BE49-F238E27FC236}">
              <a16:creationId xmlns:a16="http://schemas.microsoft.com/office/drawing/2014/main" id="{00000000-0008-0000-0200-0000A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894397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229</xdr:row>
      <xdr:rowOff>0</xdr:rowOff>
    </xdr:from>
    <xdr:ext cx="0" cy="1123950"/>
    <xdr:pic>
      <xdr:nvPicPr>
        <xdr:cNvPr id="163" name="Picture 34" descr="LogoOnLight">
          <a:extLst>
            <a:ext uri="{FF2B5EF4-FFF2-40B4-BE49-F238E27FC236}">
              <a16:creationId xmlns:a16="http://schemas.microsoft.com/office/drawing/2014/main" id="{00000000-0008-0000-0200-0000A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83724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142875</xdr:colOff>
      <xdr:row>66</xdr:row>
      <xdr:rowOff>304800</xdr:rowOff>
    </xdr:from>
    <xdr:to>
      <xdr:col>0</xdr:col>
      <xdr:colOff>142875</xdr:colOff>
      <xdr:row>73</xdr:row>
      <xdr:rowOff>5715</xdr:rowOff>
    </xdr:to>
    <xdr:pic>
      <xdr:nvPicPr>
        <xdr:cNvPr id="164" name="Picture 4" descr="LogoOnLight">
          <a:extLst>
            <a:ext uri="{FF2B5EF4-FFF2-40B4-BE49-F238E27FC236}">
              <a16:creationId xmlns:a16="http://schemas.microsoft.com/office/drawing/2014/main" id="{00000000-0008-0000-0200-0000A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142875</xdr:colOff>
      <xdr:row>66</xdr:row>
      <xdr:rowOff>304800</xdr:rowOff>
    </xdr:from>
    <xdr:ext cx="0" cy="647700"/>
    <xdr:pic>
      <xdr:nvPicPr>
        <xdr:cNvPr id="168" name="Picture 4" descr="LogoOnLight">
          <a:extLst>
            <a:ext uri="{FF2B5EF4-FFF2-40B4-BE49-F238E27FC236}">
              <a16:creationId xmlns:a16="http://schemas.microsoft.com/office/drawing/2014/main" id="{00000000-0008-0000-0200-0000A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415" y="304800"/>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66</xdr:row>
      <xdr:rowOff>304800</xdr:rowOff>
    </xdr:from>
    <xdr:ext cx="0" cy="876300"/>
    <xdr:pic>
      <xdr:nvPicPr>
        <xdr:cNvPr id="169" name="Picture 4" descr="LogoOnLight">
          <a:extLst>
            <a:ext uri="{FF2B5EF4-FFF2-40B4-BE49-F238E27FC236}">
              <a16:creationId xmlns:a16="http://schemas.microsoft.com/office/drawing/2014/main" id="{00000000-0008-0000-0200-0000A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415" y="3048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66</xdr:row>
      <xdr:rowOff>304800</xdr:rowOff>
    </xdr:from>
    <xdr:ext cx="0" cy="870585"/>
    <xdr:pic>
      <xdr:nvPicPr>
        <xdr:cNvPr id="170" name="Picture 4" descr="LogoOnLight">
          <a:extLst>
            <a:ext uri="{FF2B5EF4-FFF2-40B4-BE49-F238E27FC236}">
              <a16:creationId xmlns:a16="http://schemas.microsoft.com/office/drawing/2014/main" id="{00000000-0008-0000-0200-0000A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41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66</xdr:row>
      <xdr:rowOff>304800</xdr:rowOff>
    </xdr:from>
    <xdr:ext cx="0" cy="870585"/>
    <xdr:pic>
      <xdr:nvPicPr>
        <xdr:cNvPr id="171" name="Picture 4" descr="LogoOnLight">
          <a:extLst>
            <a:ext uri="{FF2B5EF4-FFF2-40B4-BE49-F238E27FC236}">
              <a16:creationId xmlns:a16="http://schemas.microsoft.com/office/drawing/2014/main" id="{00000000-0008-0000-0200-0000A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41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66</xdr:row>
      <xdr:rowOff>304800</xdr:rowOff>
    </xdr:from>
    <xdr:ext cx="0" cy="872490"/>
    <xdr:pic>
      <xdr:nvPicPr>
        <xdr:cNvPr id="172" name="Picture 4" descr="LogoOnLight">
          <a:extLst>
            <a:ext uri="{FF2B5EF4-FFF2-40B4-BE49-F238E27FC236}">
              <a16:creationId xmlns:a16="http://schemas.microsoft.com/office/drawing/2014/main" id="{00000000-0008-0000-0200-0000A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415" y="3048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66</xdr:row>
      <xdr:rowOff>133350</xdr:rowOff>
    </xdr:from>
    <xdr:ext cx="0" cy="1127760"/>
    <xdr:pic>
      <xdr:nvPicPr>
        <xdr:cNvPr id="174" name="Picture 34" descr="LogoOnLight">
          <a:extLst>
            <a:ext uri="{FF2B5EF4-FFF2-40B4-BE49-F238E27FC236}">
              <a16:creationId xmlns:a16="http://schemas.microsoft.com/office/drawing/2014/main" id="{00000000-0008-0000-0200-0000A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33350"/>
          <a:ext cx="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66</xdr:row>
      <xdr:rowOff>704850</xdr:rowOff>
    </xdr:from>
    <xdr:ext cx="0" cy="556260"/>
    <xdr:pic>
      <xdr:nvPicPr>
        <xdr:cNvPr id="175" name="Picture 34" descr="LogoOnLight">
          <a:extLst>
            <a:ext uri="{FF2B5EF4-FFF2-40B4-BE49-F238E27FC236}">
              <a16:creationId xmlns:a16="http://schemas.microsoft.com/office/drawing/2014/main" id="{00000000-0008-0000-0200-0000A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04850"/>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66</xdr:row>
      <xdr:rowOff>0</xdr:rowOff>
    </xdr:from>
    <xdr:ext cx="0" cy="1127760"/>
    <xdr:pic>
      <xdr:nvPicPr>
        <xdr:cNvPr id="177" name="Picture 34" descr="LogoOnLight">
          <a:extLst>
            <a:ext uri="{FF2B5EF4-FFF2-40B4-BE49-F238E27FC236}">
              <a16:creationId xmlns:a16="http://schemas.microsoft.com/office/drawing/2014/main" id="{00000000-0008-0000-0200-0000B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33350"/>
          <a:ext cx="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66</xdr:row>
      <xdr:rowOff>0</xdr:rowOff>
    </xdr:from>
    <xdr:ext cx="0" cy="556260"/>
    <xdr:pic>
      <xdr:nvPicPr>
        <xdr:cNvPr id="178" name="Picture 34" descr="LogoOnLight">
          <a:extLst>
            <a:ext uri="{FF2B5EF4-FFF2-40B4-BE49-F238E27FC236}">
              <a16:creationId xmlns:a16="http://schemas.microsoft.com/office/drawing/2014/main" id="{00000000-0008-0000-0200-0000B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04850"/>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66</xdr:row>
      <xdr:rowOff>0</xdr:rowOff>
    </xdr:from>
    <xdr:ext cx="0" cy="1127760"/>
    <xdr:pic>
      <xdr:nvPicPr>
        <xdr:cNvPr id="180" name="Picture 34" descr="LogoOnLight">
          <a:extLst>
            <a:ext uri="{FF2B5EF4-FFF2-40B4-BE49-F238E27FC236}">
              <a16:creationId xmlns:a16="http://schemas.microsoft.com/office/drawing/2014/main" id="{00000000-0008-0000-0200-0000B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33350"/>
          <a:ext cx="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66</xdr:row>
      <xdr:rowOff>0</xdr:rowOff>
    </xdr:from>
    <xdr:ext cx="0" cy="556260"/>
    <xdr:pic>
      <xdr:nvPicPr>
        <xdr:cNvPr id="181" name="Picture 34" descr="LogoOnLight">
          <a:extLst>
            <a:ext uri="{FF2B5EF4-FFF2-40B4-BE49-F238E27FC236}">
              <a16:creationId xmlns:a16="http://schemas.microsoft.com/office/drawing/2014/main" id="{00000000-0008-0000-0200-0000B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04850"/>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66</xdr:row>
      <xdr:rowOff>0</xdr:rowOff>
    </xdr:from>
    <xdr:ext cx="0" cy="1127760"/>
    <xdr:pic>
      <xdr:nvPicPr>
        <xdr:cNvPr id="179" name="Picture 34" descr="LogoOnLight">
          <a:extLst>
            <a:ext uri="{FF2B5EF4-FFF2-40B4-BE49-F238E27FC236}">
              <a16:creationId xmlns:a16="http://schemas.microsoft.com/office/drawing/2014/main" id="{00000000-0008-0000-0200-0000B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33350"/>
          <a:ext cx="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66</xdr:row>
      <xdr:rowOff>0</xdr:rowOff>
    </xdr:from>
    <xdr:ext cx="0" cy="556260"/>
    <xdr:pic>
      <xdr:nvPicPr>
        <xdr:cNvPr id="182" name="Picture 34" descr="LogoOnLight">
          <a:extLst>
            <a:ext uri="{FF2B5EF4-FFF2-40B4-BE49-F238E27FC236}">
              <a16:creationId xmlns:a16="http://schemas.microsoft.com/office/drawing/2014/main" id="{00000000-0008-0000-0200-0000B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04850"/>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152400</xdr:colOff>
      <xdr:row>28</xdr:row>
      <xdr:rowOff>304800</xdr:rowOff>
    </xdr:from>
    <xdr:to>
      <xdr:col>0</xdr:col>
      <xdr:colOff>152400</xdr:colOff>
      <xdr:row>35</xdr:row>
      <xdr:rowOff>64135</xdr:rowOff>
    </xdr:to>
    <xdr:pic>
      <xdr:nvPicPr>
        <xdr:cNvPr id="183" name="Picture 76" descr="LogoOnDark">
          <a:extLst>
            <a:ext uri="{FF2B5EF4-FFF2-40B4-BE49-F238E27FC236}">
              <a16:creationId xmlns:a16="http://schemas.microsoft.com/office/drawing/2014/main" id="{00000000-0008-0000-0200-0000B7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28</xdr:row>
      <xdr:rowOff>53340</xdr:rowOff>
    </xdr:from>
    <xdr:to>
      <xdr:col>2</xdr:col>
      <xdr:colOff>190500</xdr:colOff>
      <xdr:row>28</xdr:row>
      <xdr:rowOff>826008</xdr:rowOff>
    </xdr:to>
    <xdr:pic>
      <xdr:nvPicPr>
        <xdr:cNvPr id="186" name="Рисунок 185">
          <a:extLst>
            <a:ext uri="{FF2B5EF4-FFF2-40B4-BE49-F238E27FC236}">
              <a16:creationId xmlns:a16="http://schemas.microsoft.com/office/drawing/2014/main" id="{00000000-0008-0000-0200-0000B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8600" y="53340"/>
          <a:ext cx="1287780" cy="7726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142875</xdr:colOff>
      <xdr:row>84</xdr:row>
      <xdr:rowOff>0</xdr:rowOff>
    </xdr:from>
    <xdr:to>
      <xdr:col>0</xdr:col>
      <xdr:colOff>142875</xdr:colOff>
      <xdr:row>1048576</xdr:row>
      <xdr:rowOff>203200</xdr:rowOff>
    </xdr:to>
    <xdr:pic>
      <xdr:nvPicPr>
        <xdr:cNvPr id="188" name="Picture 34" descr="LogoOnLight">
          <a:extLst>
            <a:ext uri="{FF2B5EF4-FFF2-40B4-BE49-F238E27FC236}">
              <a16:creationId xmlns:a16="http://schemas.microsoft.com/office/drawing/2014/main" id="{00000000-0008-0000-0200-0000B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84</xdr:row>
      <xdr:rowOff>0</xdr:rowOff>
    </xdr:from>
    <xdr:to>
      <xdr:col>0</xdr:col>
      <xdr:colOff>142875</xdr:colOff>
      <xdr:row>1048576</xdr:row>
      <xdr:rowOff>203200</xdr:rowOff>
    </xdr:to>
    <xdr:pic>
      <xdr:nvPicPr>
        <xdr:cNvPr id="189" name="Picture 4" descr="LogoOnLight">
          <a:extLst>
            <a:ext uri="{FF2B5EF4-FFF2-40B4-BE49-F238E27FC236}">
              <a16:creationId xmlns:a16="http://schemas.microsoft.com/office/drawing/2014/main" id="{00000000-0008-0000-0200-0000B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84</xdr:row>
      <xdr:rowOff>0</xdr:rowOff>
    </xdr:from>
    <xdr:to>
      <xdr:col>0</xdr:col>
      <xdr:colOff>142875</xdr:colOff>
      <xdr:row>1048576</xdr:row>
      <xdr:rowOff>203200</xdr:rowOff>
    </xdr:to>
    <xdr:pic>
      <xdr:nvPicPr>
        <xdr:cNvPr id="190" name="Picture 4" descr="LogoOnLight">
          <a:extLst>
            <a:ext uri="{FF2B5EF4-FFF2-40B4-BE49-F238E27FC236}">
              <a16:creationId xmlns:a16="http://schemas.microsoft.com/office/drawing/2014/main" id="{00000000-0008-0000-0200-0000B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84</xdr:row>
      <xdr:rowOff>0</xdr:rowOff>
    </xdr:from>
    <xdr:to>
      <xdr:col>3</xdr:col>
      <xdr:colOff>142875</xdr:colOff>
      <xdr:row>1048576</xdr:row>
      <xdr:rowOff>203200</xdr:rowOff>
    </xdr:to>
    <xdr:pic>
      <xdr:nvPicPr>
        <xdr:cNvPr id="191" name="Picture 4" descr="LogoOnLight">
          <a:extLst>
            <a:ext uri="{FF2B5EF4-FFF2-40B4-BE49-F238E27FC236}">
              <a16:creationId xmlns:a16="http://schemas.microsoft.com/office/drawing/2014/main" id="{00000000-0008-0000-0200-0000B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69795" y="3048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84</xdr:row>
      <xdr:rowOff>0</xdr:rowOff>
    </xdr:from>
    <xdr:to>
      <xdr:col>3</xdr:col>
      <xdr:colOff>142875</xdr:colOff>
      <xdr:row>1048576</xdr:row>
      <xdr:rowOff>203835</xdr:rowOff>
    </xdr:to>
    <xdr:pic>
      <xdr:nvPicPr>
        <xdr:cNvPr id="192" name="Picture 4" descr="LogoOnLight">
          <a:extLst>
            <a:ext uri="{FF2B5EF4-FFF2-40B4-BE49-F238E27FC236}">
              <a16:creationId xmlns:a16="http://schemas.microsoft.com/office/drawing/2014/main" id="{00000000-0008-0000-0200-0000C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6979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84</xdr:row>
      <xdr:rowOff>0</xdr:rowOff>
    </xdr:from>
    <xdr:to>
      <xdr:col>3</xdr:col>
      <xdr:colOff>142875</xdr:colOff>
      <xdr:row>1048576</xdr:row>
      <xdr:rowOff>203835</xdr:rowOff>
    </xdr:to>
    <xdr:pic>
      <xdr:nvPicPr>
        <xdr:cNvPr id="193" name="Picture 4" descr="LogoOnLight">
          <a:extLst>
            <a:ext uri="{FF2B5EF4-FFF2-40B4-BE49-F238E27FC236}">
              <a16:creationId xmlns:a16="http://schemas.microsoft.com/office/drawing/2014/main" id="{00000000-0008-0000-0200-0000C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6979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84</xdr:row>
      <xdr:rowOff>0</xdr:rowOff>
    </xdr:from>
    <xdr:to>
      <xdr:col>3</xdr:col>
      <xdr:colOff>142875</xdr:colOff>
      <xdr:row>1048576</xdr:row>
      <xdr:rowOff>205740</xdr:rowOff>
    </xdr:to>
    <xdr:pic>
      <xdr:nvPicPr>
        <xdr:cNvPr id="194" name="Picture 4" descr="LogoOnLight">
          <a:extLst>
            <a:ext uri="{FF2B5EF4-FFF2-40B4-BE49-F238E27FC236}">
              <a16:creationId xmlns:a16="http://schemas.microsoft.com/office/drawing/2014/main" id="{00000000-0008-0000-0200-0000C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69795" y="3048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84</xdr:row>
      <xdr:rowOff>0</xdr:rowOff>
    </xdr:from>
    <xdr:to>
      <xdr:col>0</xdr:col>
      <xdr:colOff>142875</xdr:colOff>
      <xdr:row>1048576</xdr:row>
      <xdr:rowOff>203200</xdr:rowOff>
    </xdr:to>
    <xdr:pic>
      <xdr:nvPicPr>
        <xdr:cNvPr id="196" name="Picture 34" descr="LogoOnLight">
          <a:extLst>
            <a:ext uri="{FF2B5EF4-FFF2-40B4-BE49-F238E27FC236}">
              <a16:creationId xmlns:a16="http://schemas.microsoft.com/office/drawing/2014/main" id="{00000000-0008-0000-0200-0000C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84</xdr:row>
      <xdr:rowOff>0</xdr:rowOff>
    </xdr:from>
    <xdr:to>
      <xdr:col>0</xdr:col>
      <xdr:colOff>142875</xdr:colOff>
      <xdr:row>1048576</xdr:row>
      <xdr:rowOff>203200</xdr:rowOff>
    </xdr:to>
    <xdr:pic>
      <xdr:nvPicPr>
        <xdr:cNvPr id="197" name="Picture 4" descr="LogoOnLight">
          <a:extLst>
            <a:ext uri="{FF2B5EF4-FFF2-40B4-BE49-F238E27FC236}">
              <a16:creationId xmlns:a16="http://schemas.microsoft.com/office/drawing/2014/main" id="{00000000-0008-0000-0200-0000C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84</xdr:row>
      <xdr:rowOff>0</xdr:rowOff>
    </xdr:from>
    <xdr:to>
      <xdr:col>0</xdr:col>
      <xdr:colOff>142875</xdr:colOff>
      <xdr:row>1048576</xdr:row>
      <xdr:rowOff>203200</xdr:rowOff>
    </xdr:to>
    <xdr:pic>
      <xdr:nvPicPr>
        <xdr:cNvPr id="198" name="Picture 4" descr="LogoOnLight">
          <a:extLst>
            <a:ext uri="{FF2B5EF4-FFF2-40B4-BE49-F238E27FC236}">
              <a16:creationId xmlns:a16="http://schemas.microsoft.com/office/drawing/2014/main" id="{00000000-0008-0000-0200-0000C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84</xdr:row>
      <xdr:rowOff>0</xdr:rowOff>
    </xdr:from>
    <xdr:to>
      <xdr:col>3</xdr:col>
      <xdr:colOff>142875</xdr:colOff>
      <xdr:row>1048576</xdr:row>
      <xdr:rowOff>203200</xdr:rowOff>
    </xdr:to>
    <xdr:pic>
      <xdr:nvPicPr>
        <xdr:cNvPr id="199" name="Picture 4" descr="LogoOnLight">
          <a:extLst>
            <a:ext uri="{FF2B5EF4-FFF2-40B4-BE49-F238E27FC236}">
              <a16:creationId xmlns:a16="http://schemas.microsoft.com/office/drawing/2014/main" id="{00000000-0008-0000-0200-0000C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69795" y="3048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84</xdr:row>
      <xdr:rowOff>0</xdr:rowOff>
    </xdr:from>
    <xdr:to>
      <xdr:col>3</xdr:col>
      <xdr:colOff>142875</xdr:colOff>
      <xdr:row>1048576</xdr:row>
      <xdr:rowOff>203835</xdr:rowOff>
    </xdr:to>
    <xdr:pic>
      <xdr:nvPicPr>
        <xdr:cNvPr id="200" name="Picture 4" descr="LogoOnLight">
          <a:extLst>
            <a:ext uri="{FF2B5EF4-FFF2-40B4-BE49-F238E27FC236}">
              <a16:creationId xmlns:a16="http://schemas.microsoft.com/office/drawing/2014/main" id="{00000000-0008-0000-0200-0000C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6979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84</xdr:row>
      <xdr:rowOff>0</xdr:rowOff>
    </xdr:from>
    <xdr:to>
      <xdr:col>3</xdr:col>
      <xdr:colOff>142875</xdr:colOff>
      <xdr:row>1048576</xdr:row>
      <xdr:rowOff>203835</xdr:rowOff>
    </xdr:to>
    <xdr:pic>
      <xdr:nvPicPr>
        <xdr:cNvPr id="201" name="Picture 4" descr="LogoOnLight">
          <a:extLst>
            <a:ext uri="{FF2B5EF4-FFF2-40B4-BE49-F238E27FC236}">
              <a16:creationId xmlns:a16="http://schemas.microsoft.com/office/drawing/2014/main" id="{00000000-0008-0000-0200-0000C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6979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84</xdr:row>
      <xdr:rowOff>0</xdr:rowOff>
    </xdr:from>
    <xdr:to>
      <xdr:col>3</xdr:col>
      <xdr:colOff>142875</xdr:colOff>
      <xdr:row>1048576</xdr:row>
      <xdr:rowOff>205740</xdr:rowOff>
    </xdr:to>
    <xdr:pic>
      <xdr:nvPicPr>
        <xdr:cNvPr id="202" name="Picture 4" descr="LogoOnLight">
          <a:extLst>
            <a:ext uri="{FF2B5EF4-FFF2-40B4-BE49-F238E27FC236}">
              <a16:creationId xmlns:a16="http://schemas.microsoft.com/office/drawing/2014/main" id="{00000000-0008-0000-0200-0000C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69795" y="3048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142875</xdr:colOff>
      <xdr:row>229</xdr:row>
      <xdr:rowOff>0</xdr:rowOff>
    </xdr:from>
    <xdr:ext cx="0" cy="647700"/>
    <xdr:pic>
      <xdr:nvPicPr>
        <xdr:cNvPr id="203" name="Picture 4" descr="LogoOnLight">
          <a:extLst>
            <a:ext uri="{FF2B5EF4-FFF2-40B4-BE49-F238E27FC236}">
              <a16:creationId xmlns:a16="http://schemas.microsoft.com/office/drawing/2014/main" id="{00000000-0008-0000-0200-0000C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415" y="304800"/>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142875</xdr:colOff>
      <xdr:row>229</xdr:row>
      <xdr:rowOff>0</xdr:rowOff>
    </xdr:from>
    <xdr:to>
      <xdr:col>0</xdr:col>
      <xdr:colOff>142875</xdr:colOff>
      <xdr:row>1048576</xdr:row>
      <xdr:rowOff>203835</xdr:rowOff>
    </xdr:to>
    <xdr:pic>
      <xdr:nvPicPr>
        <xdr:cNvPr id="204" name="Picture 4" descr="LogoOnLight">
          <a:extLst>
            <a:ext uri="{FF2B5EF4-FFF2-40B4-BE49-F238E27FC236}">
              <a16:creationId xmlns:a16="http://schemas.microsoft.com/office/drawing/2014/main" id="{00000000-0008-0000-0200-0000C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142875</xdr:colOff>
      <xdr:row>229</xdr:row>
      <xdr:rowOff>0</xdr:rowOff>
    </xdr:from>
    <xdr:ext cx="0" cy="647700"/>
    <xdr:pic>
      <xdr:nvPicPr>
        <xdr:cNvPr id="205" name="Picture 4" descr="LogoOnLight">
          <a:extLst>
            <a:ext uri="{FF2B5EF4-FFF2-40B4-BE49-F238E27FC236}">
              <a16:creationId xmlns:a16="http://schemas.microsoft.com/office/drawing/2014/main" id="{00000000-0008-0000-0200-0000C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415" y="304800"/>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229</xdr:row>
      <xdr:rowOff>0</xdr:rowOff>
    </xdr:from>
    <xdr:ext cx="0" cy="876300"/>
    <xdr:pic>
      <xdr:nvPicPr>
        <xdr:cNvPr id="206" name="Picture 4" descr="LogoOnLight">
          <a:extLst>
            <a:ext uri="{FF2B5EF4-FFF2-40B4-BE49-F238E27FC236}">
              <a16:creationId xmlns:a16="http://schemas.microsoft.com/office/drawing/2014/main" id="{00000000-0008-0000-0200-0000C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415" y="3048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229</xdr:row>
      <xdr:rowOff>0</xdr:rowOff>
    </xdr:from>
    <xdr:ext cx="0" cy="870585"/>
    <xdr:pic>
      <xdr:nvPicPr>
        <xdr:cNvPr id="207" name="Picture 4" descr="LogoOnLight">
          <a:extLst>
            <a:ext uri="{FF2B5EF4-FFF2-40B4-BE49-F238E27FC236}">
              <a16:creationId xmlns:a16="http://schemas.microsoft.com/office/drawing/2014/main" id="{00000000-0008-0000-0200-0000C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41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229</xdr:row>
      <xdr:rowOff>0</xdr:rowOff>
    </xdr:from>
    <xdr:ext cx="0" cy="870585"/>
    <xdr:pic>
      <xdr:nvPicPr>
        <xdr:cNvPr id="208" name="Picture 4" descr="LogoOnLight">
          <a:extLst>
            <a:ext uri="{FF2B5EF4-FFF2-40B4-BE49-F238E27FC236}">
              <a16:creationId xmlns:a16="http://schemas.microsoft.com/office/drawing/2014/main" id="{00000000-0008-0000-0200-0000D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41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228600</xdr:colOff>
      <xdr:row>28</xdr:row>
      <xdr:rowOff>59690</xdr:rowOff>
    </xdr:from>
    <xdr:to>
      <xdr:col>2</xdr:col>
      <xdr:colOff>270720</xdr:colOff>
      <xdr:row>28</xdr:row>
      <xdr:rowOff>817467</xdr:rowOff>
    </xdr:to>
    <xdr:pic>
      <xdr:nvPicPr>
        <xdr:cNvPr id="195" name="Рисунок 194">
          <a:extLst>
            <a:ext uri="{FF2B5EF4-FFF2-40B4-BE49-F238E27FC236}">
              <a16:creationId xmlns:a16="http://schemas.microsoft.com/office/drawing/2014/main" id="{00000000-0008-0000-0200-0000C3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8600" y="7298690"/>
          <a:ext cx="1388320" cy="757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281940</xdr:colOff>
      <xdr:row>54</xdr:row>
      <xdr:rowOff>15240</xdr:rowOff>
    </xdr:from>
    <xdr:to>
      <xdr:col>2</xdr:col>
      <xdr:colOff>324060</xdr:colOff>
      <xdr:row>54</xdr:row>
      <xdr:rowOff>773017</xdr:rowOff>
    </xdr:to>
    <xdr:pic>
      <xdr:nvPicPr>
        <xdr:cNvPr id="209" name="Рисунок 208">
          <a:extLst>
            <a:ext uri="{FF2B5EF4-FFF2-40B4-BE49-F238E27FC236}">
              <a16:creationId xmlns:a16="http://schemas.microsoft.com/office/drawing/2014/main" id="{00000000-0008-0000-0200-0000D1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1940" y="3162300"/>
          <a:ext cx="1368000" cy="757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220980</xdr:colOff>
      <xdr:row>65</xdr:row>
      <xdr:rowOff>60960</xdr:rowOff>
    </xdr:from>
    <xdr:to>
      <xdr:col>2</xdr:col>
      <xdr:colOff>263100</xdr:colOff>
      <xdr:row>66</xdr:row>
      <xdr:rowOff>755237</xdr:rowOff>
    </xdr:to>
    <xdr:pic>
      <xdr:nvPicPr>
        <xdr:cNvPr id="213" name="Рисунок 212">
          <a:extLst>
            <a:ext uri="{FF2B5EF4-FFF2-40B4-BE49-F238E27FC236}">
              <a16:creationId xmlns:a16="http://schemas.microsoft.com/office/drawing/2014/main" id="{00000000-0008-0000-0200-0000D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980" y="6339840"/>
          <a:ext cx="1368000" cy="757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142875</xdr:colOff>
      <xdr:row>0</xdr:row>
      <xdr:rowOff>304800</xdr:rowOff>
    </xdr:from>
    <xdr:ext cx="0" cy="1993265"/>
    <xdr:pic>
      <xdr:nvPicPr>
        <xdr:cNvPr id="210" name="Picture 4" descr="LogoOnLight">
          <a:extLst>
            <a:ext uri="{FF2B5EF4-FFF2-40B4-BE49-F238E27FC236}">
              <a16:creationId xmlns:a16="http://schemas.microsoft.com/office/drawing/2014/main" id="{00000000-0008-0000-0200-0000D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223000"/>
          <a:ext cx="0" cy="1993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0</xdr:row>
      <xdr:rowOff>304800</xdr:rowOff>
    </xdr:from>
    <xdr:ext cx="0" cy="647700"/>
    <xdr:pic>
      <xdr:nvPicPr>
        <xdr:cNvPr id="214" name="Picture 4" descr="LogoOnLight">
          <a:extLst>
            <a:ext uri="{FF2B5EF4-FFF2-40B4-BE49-F238E27FC236}">
              <a16:creationId xmlns:a16="http://schemas.microsoft.com/office/drawing/2014/main" id="{00000000-0008-0000-0200-0000D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6223000"/>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0</xdr:row>
      <xdr:rowOff>304800</xdr:rowOff>
    </xdr:from>
    <xdr:ext cx="0" cy="876300"/>
    <xdr:pic>
      <xdr:nvPicPr>
        <xdr:cNvPr id="215" name="Picture 4" descr="LogoOnLight">
          <a:extLst>
            <a:ext uri="{FF2B5EF4-FFF2-40B4-BE49-F238E27FC236}">
              <a16:creationId xmlns:a16="http://schemas.microsoft.com/office/drawing/2014/main" id="{00000000-0008-0000-0200-0000D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6223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0</xdr:row>
      <xdr:rowOff>304800</xdr:rowOff>
    </xdr:from>
    <xdr:ext cx="0" cy="870585"/>
    <xdr:pic>
      <xdr:nvPicPr>
        <xdr:cNvPr id="216" name="Picture 4" descr="LogoOnLight">
          <a:extLst>
            <a:ext uri="{FF2B5EF4-FFF2-40B4-BE49-F238E27FC236}">
              <a16:creationId xmlns:a16="http://schemas.microsoft.com/office/drawing/2014/main" id="{00000000-0008-0000-0200-0000D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62230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0</xdr:row>
      <xdr:rowOff>304800</xdr:rowOff>
    </xdr:from>
    <xdr:ext cx="0" cy="870585"/>
    <xdr:pic>
      <xdr:nvPicPr>
        <xdr:cNvPr id="217" name="Picture 4" descr="LogoOnLight">
          <a:extLst>
            <a:ext uri="{FF2B5EF4-FFF2-40B4-BE49-F238E27FC236}">
              <a16:creationId xmlns:a16="http://schemas.microsoft.com/office/drawing/2014/main" id="{00000000-0008-0000-0200-0000D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62230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358775</xdr:colOff>
      <xdr:row>0</xdr:row>
      <xdr:rowOff>285750</xdr:rowOff>
    </xdr:from>
    <xdr:ext cx="0" cy="872490"/>
    <xdr:pic>
      <xdr:nvPicPr>
        <xdr:cNvPr id="218" name="Picture 4" descr="LogoOnLight">
          <a:extLst>
            <a:ext uri="{FF2B5EF4-FFF2-40B4-BE49-F238E27FC236}">
              <a16:creationId xmlns:a16="http://schemas.microsoft.com/office/drawing/2014/main" id="{00000000-0008-0000-0200-0000D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8875" y="28575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133350</xdr:rowOff>
    </xdr:from>
    <xdr:ext cx="0" cy="1127760"/>
    <xdr:pic>
      <xdr:nvPicPr>
        <xdr:cNvPr id="219" name="Picture 34" descr="LogoOnLight">
          <a:extLst>
            <a:ext uri="{FF2B5EF4-FFF2-40B4-BE49-F238E27FC236}">
              <a16:creationId xmlns:a16="http://schemas.microsoft.com/office/drawing/2014/main" id="{00000000-0008-0000-0200-0000D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6051550"/>
          <a:ext cx="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0</xdr:row>
      <xdr:rowOff>704850</xdr:rowOff>
    </xdr:from>
    <xdr:ext cx="0" cy="556260"/>
    <xdr:pic>
      <xdr:nvPicPr>
        <xdr:cNvPr id="220" name="Picture 34" descr="LogoOnLight">
          <a:extLst>
            <a:ext uri="{FF2B5EF4-FFF2-40B4-BE49-F238E27FC236}">
              <a16:creationId xmlns:a16="http://schemas.microsoft.com/office/drawing/2014/main" id="{00000000-0008-0000-0200-0000D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623050"/>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7760"/>
    <xdr:pic>
      <xdr:nvPicPr>
        <xdr:cNvPr id="221" name="Picture 34" descr="LogoOnLight">
          <a:extLst>
            <a:ext uri="{FF2B5EF4-FFF2-40B4-BE49-F238E27FC236}">
              <a16:creationId xmlns:a16="http://schemas.microsoft.com/office/drawing/2014/main" id="{00000000-0008-0000-0200-0000D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5918200"/>
          <a:ext cx="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0</xdr:row>
      <xdr:rowOff>0</xdr:rowOff>
    </xdr:from>
    <xdr:ext cx="0" cy="556260"/>
    <xdr:pic>
      <xdr:nvPicPr>
        <xdr:cNvPr id="222" name="Picture 34" descr="LogoOnLight">
          <a:extLst>
            <a:ext uri="{FF2B5EF4-FFF2-40B4-BE49-F238E27FC236}">
              <a16:creationId xmlns:a16="http://schemas.microsoft.com/office/drawing/2014/main" id="{00000000-0008-0000-0200-0000D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5918200"/>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7760"/>
    <xdr:pic>
      <xdr:nvPicPr>
        <xdr:cNvPr id="223" name="Picture 34" descr="LogoOnLight">
          <a:extLst>
            <a:ext uri="{FF2B5EF4-FFF2-40B4-BE49-F238E27FC236}">
              <a16:creationId xmlns:a16="http://schemas.microsoft.com/office/drawing/2014/main" id="{00000000-0008-0000-0200-0000D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5918200"/>
          <a:ext cx="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0</xdr:row>
      <xdr:rowOff>0</xdr:rowOff>
    </xdr:from>
    <xdr:ext cx="0" cy="556260"/>
    <xdr:pic>
      <xdr:nvPicPr>
        <xdr:cNvPr id="224" name="Picture 34" descr="LogoOnLight">
          <a:extLst>
            <a:ext uri="{FF2B5EF4-FFF2-40B4-BE49-F238E27FC236}">
              <a16:creationId xmlns:a16="http://schemas.microsoft.com/office/drawing/2014/main" id="{00000000-0008-0000-0200-0000E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5918200"/>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7760"/>
    <xdr:pic>
      <xdr:nvPicPr>
        <xdr:cNvPr id="225" name="Picture 34" descr="LogoOnLight">
          <a:extLst>
            <a:ext uri="{FF2B5EF4-FFF2-40B4-BE49-F238E27FC236}">
              <a16:creationId xmlns:a16="http://schemas.microsoft.com/office/drawing/2014/main" id="{00000000-0008-0000-0200-0000E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5918200"/>
          <a:ext cx="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0</xdr:row>
      <xdr:rowOff>0</xdr:rowOff>
    </xdr:from>
    <xdr:ext cx="0" cy="556260"/>
    <xdr:pic>
      <xdr:nvPicPr>
        <xdr:cNvPr id="226" name="Picture 34" descr="LogoOnLight">
          <a:extLst>
            <a:ext uri="{FF2B5EF4-FFF2-40B4-BE49-F238E27FC236}">
              <a16:creationId xmlns:a16="http://schemas.microsoft.com/office/drawing/2014/main" id="{00000000-0008-0000-0200-0000E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5918200"/>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220980</xdr:colOff>
      <xdr:row>0</xdr:row>
      <xdr:rowOff>60960</xdr:rowOff>
    </xdr:from>
    <xdr:ext cx="1195070" cy="652297"/>
    <xdr:pic>
      <xdr:nvPicPr>
        <xdr:cNvPr id="227" name="Рисунок 226">
          <a:extLst>
            <a:ext uri="{FF2B5EF4-FFF2-40B4-BE49-F238E27FC236}">
              <a16:creationId xmlns:a16="http://schemas.microsoft.com/office/drawing/2014/main" id="{00000000-0008-0000-0200-0000E3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0980" y="60960"/>
          <a:ext cx="1195070" cy="65229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180975</xdr:colOff>
      <xdr:row>17</xdr:row>
      <xdr:rowOff>133350</xdr:rowOff>
    </xdr:from>
    <xdr:ext cx="0" cy="1125220"/>
    <xdr:pic>
      <xdr:nvPicPr>
        <xdr:cNvPr id="228" name="Picture 34" descr="LogoOnLight">
          <a:extLst>
            <a:ext uri="{FF2B5EF4-FFF2-40B4-BE49-F238E27FC236}">
              <a16:creationId xmlns:a16="http://schemas.microsoft.com/office/drawing/2014/main" id="{00000000-0008-0000-0200-0000E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8953500"/>
          <a:ext cx="0" cy="1125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17</xdr:row>
      <xdr:rowOff>704850</xdr:rowOff>
    </xdr:from>
    <xdr:ext cx="0" cy="553720"/>
    <xdr:pic>
      <xdr:nvPicPr>
        <xdr:cNvPr id="229" name="Picture 34" descr="LogoOnLight">
          <a:extLst>
            <a:ext uri="{FF2B5EF4-FFF2-40B4-BE49-F238E27FC236}">
              <a16:creationId xmlns:a16="http://schemas.microsoft.com/office/drawing/2014/main" id="{00000000-0008-0000-0200-0000E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525000"/>
          <a:ext cx="0" cy="553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281940</xdr:colOff>
      <xdr:row>17</xdr:row>
      <xdr:rowOff>15240</xdr:rowOff>
    </xdr:from>
    <xdr:ext cx="1388320" cy="757777"/>
    <xdr:pic>
      <xdr:nvPicPr>
        <xdr:cNvPr id="230" name="Рисунок 229">
          <a:extLst>
            <a:ext uri="{FF2B5EF4-FFF2-40B4-BE49-F238E27FC236}">
              <a16:creationId xmlns:a16="http://schemas.microsoft.com/office/drawing/2014/main" id="{00000000-0008-0000-0200-0000E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1940" y="8835390"/>
          <a:ext cx="1388320" cy="75777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209550</xdr:colOff>
      <xdr:row>0</xdr:row>
      <xdr:rowOff>44450</xdr:rowOff>
    </xdr:from>
    <xdr:to>
      <xdr:col>2</xdr:col>
      <xdr:colOff>391370</xdr:colOff>
      <xdr:row>0</xdr:row>
      <xdr:rowOff>802227</xdr:rowOff>
    </xdr:to>
    <xdr:pic>
      <xdr:nvPicPr>
        <xdr:cNvPr id="2" name="Рисунок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44450"/>
          <a:ext cx="1388320" cy="757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209550</xdr:colOff>
      <xdr:row>10</xdr:row>
      <xdr:rowOff>50800</xdr:rowOff>
    </xdr:from>
    <xdr:to>
      <xdr:col>2</xdr:col>
      <xdr:colOff>391370</xdr:colOff>
      <xdr:row>10</xdr:row>
      <xdr:rowOff>808577</xdr:rowOff>
    </xdr:to>
    <xdr:pic>
      <xdr:nvPicPr>
        <xdr:cNvPr id="3" name="Рисунок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3155950"/>
          <a:ext cx="1388320" cy="757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247650</xdr:colOff>
      <xdr:row>182</xdr:row>
      <xdr:rowOff>139700</xdr:rowOff>
    </xdr:from>
    <xdr:to>
      <xdr:col>2</xdr:col>
      <xdr:colOff>429470</xdr:colOff>
      <xdr:row>182</xdr:row>
      <xdr:rowOff>897477</xdr:rowOff>
    </xdr:to>
    <xdr:pic>
      <xdr:nvPicPr>
        <xdr:cNvPr id="4" name="Рисунок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6280150"/>
          <a:ext cx="1388320" cy="757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254000</xdr:colOff>
      <xdr:row>213</xdr:row>
      <xdr:rowOff>158750</xdr:rowOff>
    </xdr:from>
    <xdr:to>
      <xdr:col>2</xdr:col>
      <xdr:colOff>435820</xdr:colOff>
      <xdr:row>213</xdr:row>
      <xdr:rowOff>916527</xdr:rowOff>
    </xdr:to>
    <xdr:pic>
      <xdr:nvPicPr>
        <xdr:cNvPr id="5" name="Рисунок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0" y="9480550"/>
          <a:ext cx="1388320" cy="757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254000</xdr:colOff>
      <xdr:row>223</xdr:row>
      <xdr:rowOff>63500</xdr:rowOff>
    </xdr:from>
    <xdr:to>
      <xdr:col>2</xdr:col>
      <xdr:colOff>435820</xdr:colOff>
      <xdr:row>223</xdr:row>
      <xdr:rowOff>821277</xdr:rowOff>
    </xdr:to>
    <xdr:pic>
      <xdr:nvPicPr>
        <xdr:cNvPr id="6" name="Рисунок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0" y="12763500"/>
          <a:ext cx="1388320" cy="757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142875</xdr:colOff>
      <xdr:row>0</xdr:row>
      <xdr:rowOff>0</xdr:rowOff>
    </xdr:from>
    <xdr:to>
      <xdr:col>0</xdr:col>
      <xdr:colOff>142875</xdr:colOff>
      <xdr:row>0</xdr:row>
      <xdr:rowOff>873125</xdr:rowOff>
    </xdr:to>
    <xdr:pic>
      <xdr:nvPicPr>
        <xdr:cNvPr id="2" name="Picture 34" descr="LogoOnLight">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0"/>
          <a:ext cx="0" cy="873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0</xdr:row>
      <xdr:rowOff>304800</xdr:rowOff>
    </xdr:from>
    <xdr:to>
      <xdr:col>0</xdr:col>
      <xdr:colOff>142875</xdr:colOff>
      <xdr:row>1</xdr:row>
      <xdr:rowOff>134620</xdr:rowOff>
    </xdr:to>
    <xdr:pic>
      <xdr:nvPicPr>
        <xdr:cNvPr id="3" name="Picture 34" descr="LogoOnLight">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1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0</xdr:row>
      <xdr:rowOff>304800</xdr:rowOff>
    </xdr:from>
    <xdr:to>
      <xdr:col>0</xdr:col>
      <xdr:colOff>142875</xdr:colOff>
      <xdr:row>1</xdr:row>
      <xdr:rowOff>134620</xdr:rowOff>
    </xdr:to>
    <xdr:pic>
      <xdr:nvPicPr>
        <xdr:cNvPr id="4" name="Picture 34" descr="LogoOnLight">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1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0</xdr:row>
      <xdr:rowOff>304800</xdr:rowOff>
    </xdr:from>
    <xdr:to>
      <xdr:col>0</xdr:col>
      <xdr:colOff>142875</xdr:colOff>
      <xdr:row>1</xdr:row>
      <xdr:rowOff>134620</xdr:rowOff>
    </xdr:to>
    <xdr:pic>
      <xdr:nvPicPr>
        <xdr:cNvPr id="5" name="Picture 4" descr="LogoOnLight">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1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0</xdr:row>
      <xdr:rowOff>304800</xdr:rowOff>
    </xdr:from>
    <xdr:to>
      <xdr:col>0</xdr:col>
      <xdr:colOff>142875</xdr:colOff>
      <xdr:row>1</xdr:row>
      <xdr:rowOff>134620</xdr:rowOff>
    </xdr:to>
    <xdr:pic>
      <xdr:nvPicPr>
        <xdr:cNvPr id="6" name="Picture 4" descr="LogoOnLight">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1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142875</xdr:colOff>
      <xdr:row>0</xdr:row>
      <xdr:rowOff>304800</xdr:rowOff>
    </xdr:from>
    <xdr:to>
      <xdr:col>1</xdr:col>
      <xdr:colOff>142875</xdr:colOff>
      <xdr:row>1</xdr:row>
      <xdr:rowOff>134620</xdr:rowOff>
    </xdr:to>
    <xdr:pic>
      <xdr:nvPicPr>
        <xdr:cNvPr id="7" name="Picture 4" descr="LogoOnLight">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2325" y="304800"/>
          <a:ext cx="0" cy="871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142875</xdr:colOff>
      <xdr:row>31</xdr:row>
      <xdr:rowOff>0</xdr:rowOff>
    </xdr:from>
    <xdr:ext cx="0" cy="876300"/>
    <xdr:pic>
      <xdr:nvPicPr>
        <xdr:cNvPr id="8" name="Picture 34" descr="LogoOnLight">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575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6300"/>
    <xdr:pic>
      <xdr:nvPicPr>
        <xdr:cNvPr id="9" name="Picture 34" descr="LogoOnLight">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880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6300"/>
    <xdr:pic>
      <xdr:nvPicPr>
        <xdr:cNvPr id="10" name="Picture 34" descr="LogoOnLight">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880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6300"/>
    <xdr:pic>
      <xdr:nvPicPr>
        <xdr:cNvPr id="11" name="Picture 4" descr="LogoOnLight">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880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6300"/>
    <xdr:pic>
      <xdr:nvPicPr>
        <xdr:cNvPr id="12" name="Picture 4" descr="LogoOnLight">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880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6300"/>
    <xdr:pic>
      <xdr:nvPicPr>
        <xdr:cNvPr id="13" name="Picture 34" descr="LogoOnLight">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575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6300"/>
    <xdr:pic>
      <xdr:nvPicPr>
        <xdr:cNvPr id="14" name="Picture 34" descr="LogoOnLight">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880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6300"/>
    <xdr:pic>
      <xdr:nvPicPr>
        <xdr:cNvPr id="15" name="Picture 34" descr="LogoOnLight">
          <a:extLst>
            <a:ext uri="{FF2B5EF4-FFF2-40B4-BE49-F238E27FC236}">
              <a16:creationId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880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6300"/>
    <xdr:pic>
      <xdr:nvPicPr>
        <xdr:cNvPr id="16" name="Picture 4" descr="LogoOnLight">
          <a:extLst>
            <a:ext uri="{FF2B5EF4-FFF2-40B4-BE49-F238E27FC236}">
              <a16:creationId xmlns:a16="http://schemas.microsoft.com/office/drawing/2014/main" id="{00000000-0008-0000-04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880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6300"/>
    <xdr:pic>
      <xdr:nvPicPr>
        <xdr:cNvPr id="17" name="Picture 4" descr="LogoOnLight">
          <a:extLst>
            <a:ext uri="{FF2B5EF4-FFF2-40B4-BE49-F238E27FC236}">
              <a16:creationId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880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142875</xdr:colOff>
      <xdr:row>0</xdr:row>
      <xdr:rowOff>304800</xdr:rowOff>
    </xdr:from>
    <xdr:to>
      <xdr:col>3</xdr:col>
      <xdr:colOff>142875</xdr:colOff>
      <xdr:row>0</xdr:row>
      <xdr:rowOff>949325</xdr:rowOff>
    </xdr:to>
    <xdr:pic>
      <xdr:nvPicPr>
        <xdr:cNvPr id="18" name="Picture 4" descr="LogoOnLight">
          <a:extLst>
            <a:ext uri="{FF2B5EF4-FFF2-40B4-BE49-F238E27FC236}">
              <a16:creationId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04800"/>
          <a:ext cx="0" cy="64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142875</xdr:colOff>
      <xdr:row>0</xdr:row>
      <xdr:rowOff>304800</xdr:rowOff>
    </xdr:from>
    <xdr:ext cx="0" cy="876300"/>
    <xdr:pic>
      <xdr:nvPicPr>
        <xdr:cNvPr id="19" name="Picture 4" descr="LogoOnLight">
          <a:extLst>
            <a:ext uri="{FF2B5EF4-FFF2-40B4-BE49-F238E27FC236}">
              <a16:creationId xmlns:a16="http://schemas.microsoft.com/office/drawing/2014/main" id="{00000000-0008-0000-04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048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0</xdr:row>
      <xdr:rowOff>304800</xdr:rowOff>
    </xdr:from>
    <xdr:ext cx="0" cy="870585"/>
    <xdr:pic>
      <xdr:nvPicPr>
        <xdr:cNvPr id="20" name="Picture 4" descr="LogoOnLight">
          <a:extLst>
            <a:ext uri="{FF2B5EF4-FFF2-40B4-BE49-F238E27FC236}">
              <a16:creationId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0</xdr:row>
      <xdr:rowOff>304800</xdr:rowOff>
    </xdr:from>
    <xdr:ext cx="0" cy="870585"/>
    <xdr:pic>
      <xdr:nvPicPr>
        <xdr:cNvPr id="21" name="Picture 4" descr="LogoOnLight">
          <a:extLst>
            <a:ext uri="{FF2B5EF4-FFF2-40B4-BE49-F238E27FC236}">
              <a16:creationId xmlns:a16="http://schemas.microsoft.com/office/drawing/2014/main" id="{00000000-0008-0000-04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0</xdr:row>
      <xdr:rowOff>304800</xdr:rowOff>
    </xdr:from>
    <xdr:ext cx="0" cy="872490"/>
    <xdr:pic>
      <xdr:nvPicPr>
        <xdr:cNvPr id="22" name="Picture 4" descr="LogoOnLight">
          <a:extLst>
            <a:ext uri="{FF2B5EF4-FFF2-40B4-BE49-F238E27FC236}">
              <a16:creationId xmlns:a16="http://schemas.microsoft.com/office/drawing/2014/main" id="{00000000-0008-0000-04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048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31</xdr:row>
      <xdr:rowOff>0</xdr:rowOff>
    </xdr:from>
    <xdr:ext cx="0" cy="647700"/>
    <xdr:pic>
      <xdr:nvPicPr>
        <xdr:cNvPr id="23" name="Picture 4" descr="LogoOnLight">
          <a:extLst>
            <a:ext uri="{FF2B5EF4-FFF2-40B4-BE49-F238E27FC236}">
              <a16:creationId xmlns:a16="http://schemas.microsoft.com/office/drawing/2014/main" id="{00000000-0008-0000-04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5880100"/>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31</xdr:row>
      <xdr:rowOff>0</xdr:rowOff>
    </xdr:from>
    <xdr:ext cx="0" cy="876300"/>
    <xdr:pic>
      <xdr:nvPicPr>
        <xdr:cNvPr id="24" name="Picture 4" descr="LogoOnLight">
          <a:extLst>
            <a:ext uri="{FF2B5EF4-FFF2-40B4-BE49-F238E27FC236}">
              <a16:creationId xmlns:a16="http://schemas.microsoft.com/office/drawing/2014/main" id="{00000000-0008-0000-04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5880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31</xdr:row>
      <xdr:rowOff>0</xdr:rowOff>
    </xdr:from>
    <xdr:ext cx="0" cy="870585"/>
    <xdr:pic>
      <xdr:nvPicPr>
        <xdr:cNvPr id="25" name="Picture 4" descr="LogoOnLight">
          <a:extLst>
            <a:ext uri="{FF2B5EF4-FFF2-40B4-BE49-F238E27FC236}">
              <a16:creationId xmlns:a16="http://schemas.microsoft.com/office/drawing/2014/main" id="{00000000-0008-0000-04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58801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31</xdr:row>
      <xdr:rowOff>0</xdr:rowOff>
    </xdr:from>
    <xdr:ext cx="0" cy="870585"/>
    <xdr:pic>
      <xdr:nvPicPr>
        <xdr:cNvPr id="26" name="Picture 4" descr="LogoOnLight">
          <a:extLst>
            <a:ext uri="{FF2B5EF4-FFF2-40B4-BE49-F238E27FC236}">
              <a16:creationId xmlns:a16="http://schemas.microsoft.com/office/drawing/2014/main" id="{00000000-0008-0000-04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58801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31</xdr:row>
      <xdr:rowOff>0</xdr:rowOff>
    </xdr:from>
    <xdr:ext cx="0" cy="872490"/>
    <xdr:pic>
      <xdr:nvPicPr>
        <xdr:cNvPr id="27" name="Picture 4" descr="LogoOnLight">
          <a:extLst>
            <a:ext uri="{FF2B5EF4-FFF2-40B4-BE49-F238E27FC236}">
              <a16:creationId xmlns:a16="http://schemas.microsoft.com/office/drawing/2014/main" id="{00000000-0008-0000-04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58801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142875</xdr:colOff>
      <xdr:row>0</xdr:row>
      <xdr:rowOff>304800</xdr:rowOff>
    </xdr:from>
    <xdr:to>
      <xdr:col>3</xdr:col>
      <xdr:colOff>142875</xdr:colOff>
      <xdr:row>1</xdr:row>
      <xdr:rowOff>130810</xdr:rowOff>
    </xdr:to>
    <xdr:pic>
      <xdr:nvPicPr>
        <xdr:cNvPr id="29" name="Picture 4" descr="LogoOnLight">
          <a:extLst>
            <a:ext uri="{FF2B5EF4-FFF2-40B4-BE49-F238E27FC236}">
              <a16:creationId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04800"/>
          <a:ext cx="0" cy="867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0</xdr:row>
      <xdr:rowOff>304800</xdr:rowOff>
    </xdr:from>
    <xdr:to>
      <xdr:col>3</xdr:col>
      <xdr:colOff>142875</xdr:colOff>
      <xdr:row>1</xdr:row>
      <xdr:rowOff>130810</xdr:rowOff>
    </xdr:to>
    <xdr:pic>
      <xdr:nvPicPr>
        <xdr:cNvPr id="30" name="Picture 4" descr="LogoOnLight">
          <a:extLst>
            <a:ext uri="{FF2B5EF4-FFF2-40B4-BE49-F238E27FC236}">
              <a16:creationId xmlns:a16="http://schemas.microsoft.com/office/drawing/2014/main" id="{00000000-0008-0000-04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04800"/>
          <a:ext cx="0" cy="867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0</xdr:row>
      <xdr:rowOff>304800</xdr:rowOff>
    </xdr:from>
    <xdr:to>
      <xdr:col>3</xdr:col>
      <xdr:colOff>142875</xdr:colOff>
      <xdr:row>1</xdr:row>
      <xdr:rowOff>132715</xdr:rowOff>
    </xdr:to>
    <xdr:pic>
      <xdr:nvPicPr>
        <xdr:cNvPr id="31" name="Picture 4" descr="LogoOnLight">
          <a:extLst>
            <a:ext uri="{FF2B5EF4-FFF2-40B4-BE49-F238E27FC236}">
              <a16:creationId xmlns:a16="http://schemas.microsoft.com/office/drawing/2014/main" id="{00000000-0008-0000-0400-00001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04800"/>
          <a:ext cx="0" cy="869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0</xdr:row>
      <xdr:rowOff>304800</xdr:rowOff>
    </xdr:from>
    <xdr:to>
      <xdr:col>3</xdr:col>
      <xdr:colOff>142875</xdr:colOff>
      <xdr:row>1</xdr:row>
      <xdr:rowOff>132715</xdr:rowOff>
    </xdr:to>
    <xdr:pic>
      <xdr:nvPicPr>
        <xdr:cNvPr id="32" name="Picture 4" descr="LogoOnLight">
          <a:extLst>
            <a:ext uri="{FF2B5EF4-FFF2-40B4-BE49-F238E27FC236}">
              <a16:creationId xmlns:a16="http://schemas.microsoft.com/office/drawing/2014/main" id="{00000000-0008-0000-04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04800"/>
          <a:ext cx="0" cy="869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31</xdr:row>
      <xdr:rowOff>0</xdr:rowOff>
    </xdr:from>
    <xdr:to>
      <xdr:col>3</xdr:col>
      <xdr:colOff>142875</xdr:colOff>
      <xdr:row>31</xdr:row>
      <xdr:rowOff>203835</xdr:rowOff>
    </xdr:to>
    <xdr:pic>
      <xdr:nvPicPr>
        <xdr:cNvPr id="33" name="Picture 4" descr="LogoOnLight">
          <a:extLst>
            <a:ext uri="{FF2B5EF4-FFF2-40B4-BE49-F238E27FC236}">
              <a16:creationId xmlns:a16="http://schemas.microsoft.com/office/drawing/2014/main" id="{00000000-0008-0000-04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58801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31</xdr:row>
      <xdr:rowOff>0</xdr:rowOff>
    </xdr:from>
    <xdr:to>
      <xdr:col>3</xdr:col>
      <xdr:colOff>142875</xdr:colOff>
      <xdr:row>31</xdr:row>
      <xdr:rowOff>203835</xdr:rowOff>
    </xdr:to>
    <xdr:pic>
      <xdr:nvPicPr>
        <xdr:cNvPr id="34" name="Picture 4" descr="LogoOnLight">
          <a:extLst>
            <a:ext uri="{FF2B5EF4-FFF2-40B4-BE49-F238E27FC236}">
              <a16:creationId xmlns:a16="http://schemas.microsoft.com/office/drawing/2014/main" id="{00000000-0008-0000-0400-00002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58801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31</xdr:row>
      <xdr:rowOff>0</xdr:rowOff>
    </xdr:from>
    <xdr:to>
      <xdr:col>3</xdr:col>
      <xdr:colOff>142875</xdr:colOff>
      <xdr:row>31</xdr:row>
      <xdr:rowOff>205740</xdr:rowOff>
    </xdr:to>
    <xdr:pic>
      <xdr:nvPicPr>
        <xdr:cNvPr id="35" name="Picture 4" descr="LogoOnLight">
          <a:extLst>
            <a:ext uri="{FF2B5EF4-FFF2-40B4-BE49-F238E27FC236}">
              <a16:creationId xmlns:a16="http://schemas.microsoft.com/office/drawing/2014/main" id="{00000000-0008-0000-0400-00002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58801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142875</xdr:colOff>
      <xdr:row>31</xdr:row>
      <xdr:rowOff>0</xdr:rowOff>
    </xdr:from>
    <xdr:ext cx="0" cy="876300"/>
    <xdr:pic>
      <xdr:nvPicPr>
        <xdr:cNvPr id="36" name="Picture 34" descr="LogoOnLight">
          <a:extLst>
            <a:ext uri="{FF2B5EF4-FFF2-40B4-BE49-F238E27FC236}">
              <a16:creationId xmlns:a16="http://schemas.microsoft.com/office/drawing/2014/main" id="{00000000-0008-0000-04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16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6300"/>
    <xdr:pic>
      <xdr:nvPicPr>
        <xdr:cNvPr id="37" name="Picture 34" descr="LogoOnLight">
          <a:extLst>
            <a:ext uri="{FF2B5EF4-FFF2-40B4-BE49-F238E27FC236}">
              <a16:creationId xmlns:a16="http://schemas.microsoft.com/office/drawing/2014/main" id="{00000000-0008-0000-0400-00002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3464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6300"/>
    <xdr:pic>
      <xdr:nvPicPr>
        <xdr:cNvPr id="38" name="Picture 34" descr="LogoOnLight">
          <a:extLst>
            <a:ext uri="{FF2B5EF4-FFF2-40B4-BE49-F238E27FC236}">
              <a16:creationId xmlns:a16="http://schemas.microsoft.com/office/drawing/2014/main" id="{00000000-0008-0000-0400-00002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3464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6300"/>
    <xdr:pic>
      <xdr:nvPicPr>
        <xdr:cNvPr id="39" name="Picture 4" descr="LogoOnLight">
          <a:extLst>
            <a:ext uri="{FF2B5EF4-FFF2-40B4-BE49-F238E27FC236}">
              <a16:creationId xmlns:a16="http://schemas.microsoft.com/office/drawing/2014/main" id="{00000000-0008-0000-04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3464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6300"/>
    <xdr:pic>
      <xdr:nvPicPr>
        <xdr:cNvPr id="40" name="Picture 4" descr="LogoOnLight">
          <a:extLst>
            <a:ext uri="{FF2B5EF4-FFF2-40B4-BE49-F238E27FC236}">
              <a16:creationId xmlns:a16="http://schemas.microsoft.com/office/drawing/2014/main" id="{00000000-0008-0000-0400-00002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3464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6300"/>
    <xdr:pic>
      <xdr:nvPicPr>
        <xdr:cNvPr id="41" name="Picture 34" descr="LogoOnLight">
          <a:extLst>
            <a:ext uri="{FF2B5EF4-FFF2-40B4-BE49-F238E27FC236}">
              <a16:creationId xmlns:a16="http://schemas.microsoft.com/office/drawing/2014/main" id="{00000000-0008-0000-0400-00002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16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6300"/>
    <xdr:pic>
      <xdr:nvPicPr>
        <xdr:cNvPr id="42" name="Picture 34" descr="LogoOnLight">
          <a:extLst>
            <a:ext uri="{FF2B5EF4-FFF2-40B4-BE49-F238E27FC236}">
              <a16:creationId xmlns:a16="http://schemas.microsoft.com/office/drawing/2014/main" id="{00000000-0008-0000-04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3464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6300"/>
    <xdr:pic>
      <xdr:nvPicPr>
        <xdr:cNvPr id="43" name="Picture 34" descr="LogoOnLight">
          <a:extLst>
            <a:ext uri="{FF2B5EF4-FFF2-40B4-BE49-F238E27FC236}">
              <a16:creationId xmlns:a16="http://schemas.microsoft.com/office/drawing/2014/main" id="{00000000-0008-0000-0400-00002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3464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6300"/>
    <xdr:pic>
      <xdr:nvPicPr>
        <xdr:cNvPr id="44" name="Picture 4" descr="LogoOnLight">
          <a:extLst>
            <a:ext uri="{FF2B5EF4-FFF2-40B4-BE49-F238E27FC236}">
              <a16:creationId xmlns:a16="http://schemas.microsoft.com/office/drawing/2014/main" id="{00000000-0008-0000-0400-00002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3464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6300"/>
    <xdr:pic>
      <xdr:nvPicPr>
        <xdr:cNvPr id="45" name="Picture 4" descr="LogoOnLight">
          <a:extLst>
            <a:ext uri="{FF2B5EF4-FFF2-40B4-BE49-F238E27FC236}">
              <a16:creationId xmlns:a16="http://schemas.microsoft.com/office/drawing/2014/main" id="{00000000-0008-0000-0400-00002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3464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31</xdr:row>
      <xdr:rowOff>0</xdr:rowOff>
    </xdr:from>
    <xdr:ext cx="0" cy="647700"/>
    <xdr:pic>
      <xdr:nvPicPr>
        <xdr:cNvPr id="46" name="Picture 4" descr="LogoOnLight">
          <a:extLst>
            <a:ext uri="{FF2B5EF4-FFF2-40B4-BE49-F238E27FC236}">
              <a16:creationId xmlns:a16="http://schemas.microsoft.com/office/drawing/2014/main" id="{00000000-0008-0000-0400-00002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346450"/>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31</xdr:row>
      <xdr:rowOff>0</xdr:rowOff>
    </xdr:from>
    <xdr:ext cx="0" cy="876300"/>
    <xdr:pic>
      <xdr:nvPicPr>
        <xdr:cNvPr id="47" name="Picture 4" descr="LogoOnLight">
          <a:extLst>
            <a:ext uri="{FF2B5EF4-FFF2-40B4-BE49-F238E27FC236}">
              <a16:creationId xmlns:a16="http://schemas.microsoft.com/office/drawing/2014/main" id="{00000000-0008-0000-0400-00002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3464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31</xdr:row>
      <xdr:rowOff>0</xdr:rowOff>
    </xdr:from>
    <xdr:ext cx="0" cy="870585"/>
    <xdr:pic>
      <xdr:nvPicPr>
        <xdr:cNvPr id="48" name="Picture 4" descr="LogoOnLight">
          <a:extLst>
            <a:ext uri="{FF2B5EF4-FFF2-40B4-BE49-F238E27FC236}">
              <a16:creationId xmlns:a16="http://schemas.microsoft.com/office/drawing/2014/main" id="{00000000-0008-0000-0400-00003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34645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31</xdr:row>
      <xdr:rowOff>0</xdr:rowOff>
    </xdr:from>
    <xdr:ext cx="0" cy="870585"/>
    <xdr:pic>
      <xdr:nvPicPr>
        <xdr:cNvPr id="49" name="Picture 4" descr="LogoOnLight">
          <a:extLst>
            <a:ext uri="{FF2B5EF4-FFF2-40B4-BE49-F238E27FC236}">
              <a16:creationId xmlns:a16="http://schemas.microsoft.com/office/drawing/2014/main" id="{00000000-0008-0000-0400-00003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34645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31</xdr:row>
      <xdr:rowOff>0</xdr:rowOff>
    </xdr:from>
    <xdr:ext cx="0" cy="872490"/>
    <xdr:pic>
      <xdr:nvPicPr>
        <xdr:cNvPr id="50" name="Picture 4" descr="LogoOnLight">
          <a:extLst>
            <a:ext uri="{FF2B5EF4-FFF2-40B4-BE49-F238E27FC236}">
              <a16:creationId xmlns:a16="http://schemas.microsoft.com/office/drawing/2014/main" id="{00000000-0008-0000-0400-00003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34645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31</xdr:row>
      <xdr:rowOff>0</xdr:rowOff>
    </xdr:from>
    <xdr:ext cx="0" cy="870585"/>
    <xdr:pic>
      <xdr:nvPicPr>
        <xdr:cNvPr id="52" name="Picture 4" descr="LogoOnLight">
          <a:extLst>
            <a:ext uri="{FF2B5EF4-FFF2-40B4-BE49-F238E27FC236}">
              <a16:creationId xmlns:a16="http://schemas.microsoft.com/office/drawing/2014/main" id="{00000000-0008-0000-0400-00003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34645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31</xdr:row>
      <xdr:rowOff>0</xdr:rowOff>
    </xdr:from>
    <xdr:ext cx="0" cy="870585"/>
    <xdr:pic>
      <xdr:nvPicPr>
        <xdr:cNvPr id="53" name="Picture 4" descr="LogoOnLight">
          <a:extLst>
            <a:ext uri="{FF2B5EF4-FFF2-40B4-BE49-F238E27FC236}">
              <a16:creationId xmlns:a16="http://schemas.microsoft.com/office/drawing/2014/main" id="{00000000-0008-0000-0400-00003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34645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31</xdr:row>
      <xdr:rowOff>0</xdr:rowOff>
    </xdr:from>
    <xdr:ext cx="0" cy="872490"/>
    <xdr:pic>
      <xdr:nvPicPr>
        <xdr:cNvPr id="54" name="Picture 4" descr="LogoOnLight">
          <a:extLst>
            <a:ext uri="{FF2B5EF4-FFF2-40B4-BE49-F238E27FC236}">
              <a16:creationId xmlns:a16="http://schemas.microsoft.com/office/drawing/2014/main" id="{00000000-0008-0000-0400-00003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34645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31</xdr:row>
      <xdr:rowOff>0</xdr:rowOff>
    </xdr:from>
    <xdr:ext cx="0" cy="872490"/>
    <xdr:pic>
      <xdr:nvPicPr>
        <xdr:cNvPr id="55" name="Picture 4" descr="LogoOnLight">
          <a:extLst>
            <a:ext uri="{FF2B5EF4-FFF2-40B4-BE49-F238E27FC236}">
              <a16:creationId xmlns:a16="http://schemas.microsoft.com/office/drawing/2014/main" id="{00000000-0008-0000-0400-00003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34645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6300"/>
    <xdr:pic>
      <xdr:nvPicPr>
        <xdr:cNvPr id="56" name="Picture 34" descr="LogoOnLight">
          <a:extLst>
            <a:ext uri="{FF2B5EF4-FFF2-40B4-BE49-F238E27FC236}">
              <a16:creationId xmlns:a16="http://schemas.microsoft.com/office/drawing/2014/main" id="{00000000-0008-0000-0400-00003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16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4395"/>
    <xdr:pic>
      <xdr:nvPicPr>
        <xdr:cNvPr id="57" name="Picture 34" descr="LogoOnLight">
          <a:extLst>
            <a:ext uri="{FF2B5EF4-FFF2-40B4-BE49-F238E27FC236}">
              <a16:creationId xmlns:a16="http://schemas.microsoft.com/office/drawing/2014/main" id="{00000000-0008-0000-0400-00003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34645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4395"/>
    <xdr:pic>
      <xdr:nvPicPr>
        <xdr:cNvPr id="58" name="Picture 34" descr="LogoOnLight">
          <a:extLst>
            <a:ext uri="{FF2B5EF4-FFF2-40B4-BE49-F238E27FC236}">
              <a16:creationId xmlns:a16="http://schemas.microsoft.com/office/drawing/2014/main" id="{00000000-0008-0000-0400-00003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34645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4395"/>
    <xdr:pic>
      <xdr:nvPicPr>
        <xdr:cNvPr id="59" name="Picture 4" descr="LogoOnLight">
          <a:extLst>
            <a:ext uri="{FF2B5EF4-FFF2-40B4-BE49-F238E27FC236}">
              <a16:creationId xmlns:a16="http://schemas.microsoft.com/office/drawing/2014/main" id="{00000000-0008-0000-0400-00003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34645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4395"/>
    <xdr:pic>
      <xdr:nvPicPr>
        <xdr:cNvPr id="60" name="Picture 4" descr="LogoOnLight">
          <a:extLst>
            <a:ext uri="{FF2B5EF4-FFF2-40B4-BE49-F238E27FC236}">
              <a16:creationId xmlns:a16="http://schemas.microsoft.com/office/drawing/2014/main" id="{00000000-0008-0000-0400-00003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34645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142875</xdr:colOff>
      <xdr:row>31</xdr:row>
      <xdr:rowOff>0</xdr:rowOff>
    </xdr:from>
    <xdr:ext cx="0" cy="874395"/>
    <xdr:pic>
      <xdr:nvPicPr>
        <xdr:cNvPr id="61" name="Picture 4" descr="LogoOnLight">
          <a:extLst>
            <a:ext uri="{FF2B5EF4-FFF2-40B4-BE49-F238E27FC236}">
              <a16:creationId xmlns:a16="http://schemas.microsoft.com/office/drawing/2014/main" id="{00000000-0008-0000-0400-00003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2325" y="334645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6300"/>
    <xdr:pic>
      <xdr:nvPicPr>
        <xdr:cNvPr id="62" name="Picture 34" descr="LogoOnLight">
          <a:extLst>
            <a:ext uri="{FF2B5EF4-FFF2-40B4-BE49-F238E27FC236}">
              <a16:creationId xmlns:a16="http://schemas.microsoft.com/office/drawing/2014/main" id="{00000000-0008-0000-0400-00003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575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6300"/>
    <xdr:pic>
      <xdr:nvPicPr>
        <xdr:cNvPr id="63" name="Picture 34" descr="LogoOnLight">
          <a:extLst>
            <a:ext uri="{FF2B5EF4-FFF2-40B4-BE49-F238E27FC236}">
              <a16:creationId xmlns:a16="http://schemas.microsoft.com/office/drawing/2014/main" id="{00000000-0008-0000-0400-00003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880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6300"/>
    <xdr:pic>
      <xdr:nvPicPr>
        <xdr:cNvPr id="64" name="Picture 34" descr="LogoOnLight">
          <a:extLst>
            <a:ext uri="{FF2B5EF4-FFF2-40B4-BE49-F238E27FC236}">
              <a16:creationId xmlns:a16="http://schemas.microsoft.com/office/drawing/2014/main" id="{00000000-0008-0000-0400-00004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880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6300"/>
    <xdr:pic>
      <xdr:nvPicPr>
        <xdr:cNvPr id="65" name="Picture 4" descr="LogoOnLight">
          <a:extLst>
            <a:ext uri="{FF2B5EF4-FFF2-40B4-BE49-F238E27FC236}">
              <a16:creationId xmlns:a16="http://schemas.microsoft.com/office/drawing/2014/main" id="{00000000-0008-0000-0400-00004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880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6300"/>
    <xdr:pic>
      <xdr:nvPicPr>
        <xdr:cNvPr id="66" name="Picture 4" descr="LogoOnLight">
          <a:extLst>
            <a:ext uri="{FF2B5EF4-FFF2-40B4-BE49-F238E27FC236}">
              <a16:creationId xmlns:a16="http://schemas.microsoft.com/office/drawing/2014/main" id="{00000000-0008-0000-0400-00004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880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6300"/>
    <xdr:pic>
      <xdr:nvPicPr>
        <xdr:cNvPr id="67" name="Picture 34" descr="LogoOnLight">
          <a:extLst>
            <a:ext uri="{FF2B5EF4-FFF2-40B4-BE49-F238E27FC236}">
              <a16:creationId xmlns:a16="http://schemas.microsoft.com/office/drawing/2014/main" id="{00000000-0008-0000-0400-00004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575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6300"/>
    <xdr:pic>
      <xdr:nvPicPr>
        <xdr:cNvPr id="68" name="Picture 34" descr="LogoOnLight">
          <a:extLst>
            <a:ext uri="{FF2B5EF4-FFF2-40B4-BE49-F238E27FC236}">
              <a16:creationId xmlns:a16="http://schemas.microsoft.com/office/drawing/2014/main" id="{00000000-0008-0000-0400-00004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880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6300"/>
    <xdr:pic>
      <xdr:nvPicPr>
        <xdr:cNvPr id="69" name="Picture 34" descr="LogoOnLight">
          <a:extLst>
            <a:ext uri="{FF2B5EF4-FFF2-40B4-BE49-F238E27FC236}">
              <a16:creationId xmlns:a16="http://schemas.microsoft.com/office/drawing/2014/main" id="{00000000-0008-0000-0400-00004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880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6300"/>
    <xdr:pic>
      <xdr:nvPicPr>
        <xdr:cNvPr id="70" name="Picture 4" descr="LogoOnLight">
          <a:extLst>
            <a:ext uri="{FF2B5EF4-FFF2-40B4-BE49-F238E27FC236}">
              <a16:creationId xmlns:a16="http://schemas.microsoft.com/office/drawing/2014/main" id="{00000000-0008-0000-0400-00004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880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6300"/>
    <xdr:pic>
      <xdr:nvPicPr>
        <xdr:cNvPr id="71" name="Picture 4" descr="LogoOnLight">
          <a:extLst>
            <a:ext uri="{FF2B5EF4-FFF2-40B4-BE49-F238E27FC236}">
              <a16:creationId xmlns:a16="http://schemas.microsoft.com/office/drawing/2014/main" id="{00000000-0008-0000-0400-00004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880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6300"/>
    <xdr:pic>
      <xdr:nvPicPr>
        <xdr:cNvPr id="72" name="Picture 34" descr="LogoOnLight">
          <a:extLst>
            <a:ext uri="{FF2B5EF4-FFF2-40B4-BE49-F238E27FC236}">
              <a16:creationId xmlns:a16="http://schemas.microsoft.com/office/drawing/2014/main" id="{00000000-0008-0000-0400-00004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575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4395"/>
    <xdr:pic>
      <xdr:nvPicPr>
        <xdr:cNvPr id="73" name="Picture 34" descr="LogoOnLight">
          <a:extLst>
            <a:ext uri="{FF2B5EF4-FFF2-40B4-BE49-F238E27FC236}">
              <a16:creationId xmlns:a16="http://schemas.microsoft.com/office/drawing/2014/main" id="{00000000-0008-0000-0400-00004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8801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4395"/>
    <xdr:pic>
      <xdr:nvPicPr>
        <xdr:cNvPr id="74" name="Picture 34" descr="LogoOnLight">
          <a:extLst>
            <a:ext uri="{FF2B5EF4-FFF2-40B4-BE49-F238E27FC236}">
              <a16:creationId xmlns:a16="http://schemas.microsoft.com/office/drawing/2014/main" id="{00000000-0008-0000-0400-00004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8801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4395"/>
    <xdr:pic>
      <xdr:nvPicPr>
        <xdr:cNvPr id="75" name="Picture 4" descr="LogoOnLight">
          <a:extLst>
            <a:ext uri="{FF2B5EF4-FFF2-40B4-BE49-F238E27FC236}">
              <a16:creationId xmlns:a16="http://schemas.microsoft.com/office/drawing/2014/main" id="{00000000-0008-0000-0400-00004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8801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31</xdr:row>
      <xdr:rowOff>0</xdr:rowOff>
    </xdr:from>
    <xdr:ext cx="0" cy="874395"/>
    <xdr:pic>
      <xdr:nvPicPr>
        <xdr:cNvPr id="76" name="Picture 4" descr="LogoOnLight">
          <a:extLst>
            <a:ext uri="{FF2B5EF4-FFF2-40B4-BE49-F238E27FC236}">
              <a16:creationId xmlns:a16="http://schemas.microsoft.com/office/drawing/2014/main" id="{00000000-0008-0000-0400-00004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8801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3</xdr:row>
      <xdr:rowOff>0</xdr:rowOff>
    </xdr:from>
    <xdr:ext cx="0" cy="552450"/>
    <xdr:pic>
      <xdr:nvPicPr>
        <xdr:cNvPr id="79" name="Picture 34" descr="LogoOnLight">
          <a:extLst>
            <a:ext uri="{FF2B5EF4-FFF2-40B4-BE49-F238E27FC236}">
              <a16:creationId xmlns:a16="http://schemas.microsoft.com/office/drawing/2014/main" id="{00000000-0008-0000-0400-00004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85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3</xdr:row>
      <xdr:rowOff>0</xdr:rowOff>
    </xdr:from>
    <xdr:ext cx="0" cy="552450"/>
    <xdr:pic>
      <xdr:nvPicPr>
        <xdr:cNvPr id="80" name="Picture 34" descr="LogoOnLight">
          <a:extLst>
            <a:ext uri="{FF2B5EF4-FFF2-40B4-BE49-F238E27FC236}">
              <a16:creationId xmlns:a16="http://schemas.microsoft.com/office/drawing/2014/main" id="{00000000-0008-0000-0400-00005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85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81" name="Picture 34" descr="LogoOnLight">
          <a:extLst>
            <a:ext uri="{FF2B5EF4-FFF2-40B4-BE49-F238E27FC236}">
              <a16:creationId xmlns:a16="http://schemas.microsoft.com/office/drawing/2014/main" id="{00000000-0008-0000-0400-00005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82" name="Picture 34" descr="LogoOnLight">
          <a:extLst>
            <a:ext uri="{FF2B5EF4-FFF2-40B4-BE49-F238E27FC236}">
              <a16:creationId xmlns:a16="http://schemas.microsoft.com/office/drawing/2014/main" id="{00000000-0008-0000-0400-00005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83" name="Picture 34" descr="LogoOnLight">
          <a:extLst>
            <a:ext uri="{FF2B5EF4-FFF2-40B4-BE49-F238E27FC236}">
              <a16:creationId xmlns:a16="http://schemas.microsoft.com/office/drawing/2014/main" id="{00000000-0008-0000-0400-00005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84" name="Picture 34" descr="LogoOnLight">
          <a:extLst>
            <a:ext uri="{FF2B5EF4-FFF2-40B4-BE49-F238E27FC236}">
              <a16:creationId xmlns:a16="http://schemas.microsoft.com/office/drawing/2014/main" id="{00000000-0008-0000-0400-00005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85" name="Picture 34" descr="LogoOnLight">
          <a:extLst>
            <a:ext uri="{FF2B5EF4-FFF2-40B4-BE49-F238E27FC236}">
              <a16:creationId xmlns:a16="http://schemas.microsoft.com/office/drawing/2014/main" id="{00000000-0008-0000-0400-00005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86" name="Picture 34" descr="LogoOnLight">
          <a:extLst>
            <a:ext uri="{FF2B5EF4-FFF2-40B4-BE49-F238E27FC236}">
              <a16:creationId xmlns:a16="http://schemas.microsoft.com/office/drawing/2014/main" id="{00000000-0008-0000-0400-00005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87" name="Picture 34" descr="LogoOnLight">
          <a:extLst>
            <a:ext uri="{FF2B5EF4-FFF2-40B4-BE49-F238E27FC236}">
              <a16:creationId xmlns:a16="http://schemas.microsoft.com/office/drawing/2014/main" id="{00000000-0008-0000-0400-00005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88" name="Picture 34" descr="LogoOnLight">
          <a:extLst>
            <a:ext uri="{FF2B5EF4-FFF2-40B4-BE49-F238E27FC236}">
              <a16:creationId xmlns:a16="http://schemas.microsoft.com/office/drawing/2014/main" id="{00000000-0008-0000-0400-00005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89" name="Picture 34" descr="LogoOnLight">
          <a:extLst>
            <a:ext uri="{FF2B5EF4-FFF2-40B4-BE49-F238E27FC236}">
              <a16:creationId xmlns:a16="http://schemas.microsoft.com/office/drawing/2014/main" id="{00000000-0008-0000-0400-00005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90" name="Picture 34" descr="LogoOnLight">
          <a:extLst>
            <a:ext uri="{FF2B5EF4-FFF2-40B4-BE49-F238E27FC236}">
              <a16:creationId xmlns:a16="http://schemas.microsoft.com/office/drawing/2014/main" id="{00000000-0008-0000-0400-00005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91" name="Picture 34" descr="LogoOnLight">
          <a:extLst>
            <a:ext uri="{FF2B5EF4-FFF2-40B4-BE49-F238E27FC236}">
              <a16:creationId xmlns:a16="http://schemas.microsoft.com/office/drawing/2014/main" id="{00000000-0008-0000-0400-00005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92" name="Picture 34" descr="LogoOnLight">
          <a:extLst>
            <a:ext uri="{FF2B5EF4-FFF2-40B4-BE49-F238E27FC236}">
              <a16:creationId xmlns:a16="http://schemas.microsoft.com/office/drawing/2014/main" id="{00000000-0008-0000-0400-00005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3</xdr:row>
      <xdr:rowOff>0</xdr:rowOff>
    </xdr:from>
    <xdr:ext cx="0" cy="552450"/>
    <xdr:pic>
      <xdr:nvPicPr>
        <xdr:cNvPr id="93" name="Picture 34" descr="LogoOnLight">
          <a:extLst>
            <a:ext uri="{FF2B5EF4-FFF2-40B4-BE49-F238E27FC236}">
              <a16:creationId xmlns:a16="http://schemas.microsoft.com/office/drawing/2014/main" id="{00000000-0008-0000-0400-00005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85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3</xdr:row>
      <xdr:rowOff>0</xdr:rowOff>
    </xdr:from>
    <xdr:ext cx="0" cy="552450"/>
    <xdr:pic>
      <xdr:nvPicPr>
        <xdr:cNvPr id="94" name="Picture 34" descr="LogoOnLight">
          <a:extLst>
            <a:ext uri="{FF2B5EF4-FFF2-40B4-BE49-F238E27FC236}">
              <a16:creationId xmlns:a16="http://schemas.microsoft.com/office/drawing/2014/main" id="{00000000-0008-0000-0400-00005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85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95" name="Picture 34" descr="LogoOnLight">
          <a:extLst>
            <a:ext uri="{FF2B5EF4-FFF2-40B4-BE49-F238E27FC236}">
              <a16:creationId xmlns:a16="http://schemas.microsoft.com/office/drawing/2014/main" id="{00000000-0008-0000-0400-00005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96" name="Picture 34" descr="LogoOnLight">
          <a:extLst>
            <a:ext uri="{FF2B5EF4-FFF2-40B4-BE49-F238E27FC236}">
              <a16:creationId xmlns:a16="http://schemas.microsoft.com/office/drawing/2014/main" id="{00000000-0008-0000-0400-00006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97" name="Picture 34" descr="LogoOnLight">
          <a:extLst>
            <a:ext uri="{FF2B5EF4-FFF2-40B4-BE49-F238E27FC236}">
              <a16:creationId xmlns:a16="http://schemas.microsoft.com/office/drawing/2014/main" id="{00000000-0008-0000-0400-00006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98" name="Picture 34" descr="LogoOnLight">
          <a:extLst>
            <a:ext uri="{FF2B5EF4-FFF2-40B4-BE49-F238E27FC236}">
              <a16:creationId xmlns:a16="http://schemas.microsoft.com/office/drawing/2014/main" id="{00000000-0008-0000-0400-00006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99" name="Picture 34" descr="LogoOnLight">
          <a:extLst>
            <a:ext uri="{FF2B5EF4-FFF2-40B4-BE49-F238E27FC236}">
              <a16:creationId xmlns:a16="http://schemas.microsoft.com/office/drawing/2014/main" id="{00000000-0008-0000-0400-00006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00" name="Picture 34" descr="LogoOnLight">
          <a:extLst>
            <a:ext uri="{FF2B5EF4-FFF2-40B4-BE49-F238E27FC236}">
              <a16:creationId xmlns:a16="http://schemas.microsoft.com/office/drawing/2014/main" id="{00000000-0008-0000-0400-00006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01" name="Picture 34" descr="LogoOnLight">
          <a:extLst>
            <a:ext uri="{FF2B5EF4-FFF2-40B4-BE49-F238E27FC236}">
              <a16:creationId xmlns:a16="http://schemas.microsoft.com/office/drawing/2014/main" id="{00000000-0008-0000-0400-00006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02" name="Picture 34" descr="LogoOnLight">
          <a:extLst>
            <a:ext uri="{FF2B5EF4-FFF2-40B4-BE49-F238E27FC236}">
              <a16:creationId xmlns:a16="http://schemas.microsoft.com/office/drawing/2014/main" id="{00000000-0008-0000-0400-00006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03" name="Picture 34" descr="LogoOnLight">
          <a:extLst>
            <a:ext uri="{FF2B5EF4-FFF2-40B4-BE49-F238E27FC236}">
              <a16:creationId xmlns:a16="http://schemas.microsoft.com/office/drawing/2014/main" id="{00000000-0008-0000-0400-00006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04" name="Picture 34" descr="LogoOnLight">
          <a:extLst>
            <a:ext uri="{FF2B5EF4-FFF2-40B4-BE49-F238E27FC236}">
              <a16:creationId xmlns:a16="http://schemas.microsoft.com/office/drawing/2014/main" id="{00000000-0008-0000-0400-00006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05" name="Picture 34" descr="LogoOnLight">
          <a:extLst>
            <a:ext uri="{FF2B5EF4-FFF2-40B4-BE49-F238E27FC236}">
              <a16:creationId xmlns:a16="http://schemas.microsoft.com/office/drawing/2014/main" id="{00000000-0008-0000-0400-00006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06" name="Picture 34" descr="LogoOnLight">
          <a:extLst>
            <a:ext uri="{FF2B5EF4-FFF2-40B4-BE49-F238E27FC236}">
              <a16:creationId xmlns:a16="http://schemas.microsoft.com/office/drawing/2014/main" id="{00000000-0008-0000-0400-00006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3</xdr:row>
      <xdr:rowOff>0</xdr:rowOff>
    </xdr:from>
    <xdr:ext cx="0" cy="552450"/>
    <xdr:pic>
      <xdr:nvPicPr>
        <xdr:cNvPr id="107" name="Picture 34" descr="LogoOnLight">
          <a:extLst>
            <a:ext uri="{FF2B5EF4-FFF2-40B4-BE49-F238E27FC236}">
              <a16:creationId xmlns:a16="http://schemas.microsoft.com/office/drawing/2014/main" id="{00000000-0008-0000-0400-00006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85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3</xdr:row>
      <xdr:rowOff>0</xdr:rowOff>
    </xdr:from>
    <xdr:ext cx="0" cy="552450"/>
    <xdr:pic>
      <xdr:nvPicPr>
        <xdr:cNvPr id="108" name="Picture 34" descr="LogoOnLight">
          <a:extLst>
            <a:ext uri="{FF2B5EF4-FFF2-40B4-BE49-F238E27FC236}">
              <a16:creationId xmlns:a16="http://schemas.microsoft.com/office/drawing/2014/main" id="{00000000-0008-0000-0400-00006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85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09" name="Picture 34" descr="LogoOnLight">
          <a:extLst>
            <a:ext uri="{FF2B5EF4-FFF2-40B4-BE49-F238E27FC236}">
              <a16:creationId xmlns:a16="http://schemas.microsoft.com/office/drawing/2014/main" id="{00000000-0008-0000-0400-00006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10" name="Picture 34" descr="LogoOnLight">
          <a:extLst>
            <a:ext uri="{FF2B5EF4-FFF2-40B4-BE49-F238E27FC236}">
              <a16:creationId xmlns:a16="http://schemas.microsoft.com/office/drawing/2014/main" id="{00000000-0008-0000-0400-00006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11" name="Picture 34" descr="LogoOnLight">
          <a:extLst>
            <a:ext uri="{FF2B5EF4-FFF2-40B4-BE49-F238E27FC236}">
              <a16:creationId xmlns:a16="http://schemas.microsoft.com/office/drawing/2014/main" id="{00000000-0008-0000-0400-00006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12" name="Picture 34" descr="LogoOnLight">
          <a:extLst>
            <a:ext uri="{FF2B5EF4-FFF2-40B4-BE49-F238E27FC236}">
              <a16:creationId xmlns:a16="http://schemas.microsoft.com/office/drawing/2014/main" id="{00000000-0008-0000-0400-00007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13" name="Picture 34" descr="LogoOnLight">
          <a:extLst>
            <a:ext uri="{FF2B5EF4-FFF2-40B4-BE49-F238E27FC236}">
              <a16:creationId xmlns:a16="http://schemas.microsoft.com/office/drawing/2014/main" id="{00000000-0008-0000-0400-00007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14" name="Picture 34" descr="LogoOnLight">
          <a:extLst>
            <a:ext uri="{FF2B5EF4-FFF2-40B4-BE49-F238E27FC236}">
              <a16:creationId xmlns:a16="http://schemas.microsoft.com/office/drawing/2014/main" id="{00000000-0008-0000-0400-00007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15" name="Picture 34" descr="LogoOnLight">
          <a:extLst>
            <a:ext uri="{FF2B5EF4-FFF2-40B4-BE49-F238E27FC236}">
              <a16:creationId xmlns:a16="http://schemas.microsoft.com/office/drawing/2014/main" id="{00000000-0008-0000-0400-00007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16" name="Picture 34" descr="LogoOnLight">
          <a:extLst>
            <a:ext uri="{FF2B5EF4-FFF2-40B4-BE49-F238E27FC236}">
              <a16:creationId xmlns:a16="http://schemas.microsoft.com/office/drawing/2014/main" id="{00000000-0008-0000-0400-00007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60579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6300"/>
    <xdr:pic>
      <xdr:nvPicPr>
        <xdr:cNvPr id="117" name="Picture 34" descr="LogoOnLight">
          <a:extLst>
            <a:ext uri="{FF2B5EF4-FFF2-40B4-BE49-F238E27FC236}">
              <a16:creationId xmlns:a16="http://schemas.microsoft.com/office/drawing/2014/main" id="{00000000-0008-0000-0400-00007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6300"/>
    <xdr:pic>
      <xdr:nvPicPr>
        <xdr:cNvPr id="118" name="Picture 34" descr="LogoOnLight">
          <a:extLst>
            <a:ext uri="{FF2B5EF4-FFF2-40B4-BE49-F238E27FC236}">
              <a16:creationId xmlns:a16="http://schemas.microsoft.com/office/drawing/2014/main" id="{00000000-0008-0000-0400-00007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6300"/>
    <xdr:pic>
      <xdr:nvPicPr>
        <xdr:cNvPr id="119" name="Picture 34" descr="LogoOnLight">
          <a:extLst>
            <a:ext uri="{FF2B5EF4-FFF2-40B4-BE49-F238E27FC236}">
              <a16:creationId xmlns:a16="http://schemas.microsoft.com/office/drawing/2014/main" id="{00000000-0008-0000-0400-00007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6300"/>
    <xdr:pic>
      <xdr:nvPicPr>
        <xdr:cNvPr id="120" name="Picture 4" descr="LogoOnLight">
          <a:extLst>
            <a:ext uri="{FF2B5EF4-FFF2-40B4-BE49-F238E27FC236}">
              <a16:creationId xmlns:a16="http://schemas.microsoft.com/office/drawing/2014/main" id="{00000000-0008-0000-0400-00007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6300"/>
    <xdr:pic>
      <xdr:nvPicPr>
        <xdr:cNvPr id="121" name="Picture 4" descr="LogoOnLight">
          <a:extLst>
            <a:ext uri="{FF2B5EF4-FFF2-40B4-BE49-F238E27FC236}">
              <a16:creationId xmlns:a16="http://schemas.microsoft.com/office/drawing/2014/main" id="{00000000-0008-0000-0400-00007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6300"/>
    <xdr:pic>
      <xdr:nvPicPr>
        <xdr:cNvPr id="122" name="Picture 34" descr="LogoOnLight">
          <a:extLst>
            <a:ext uri="{FF2B5EF4-FFF2-40B4-BE49-F238E27FC236}">
              <a16:creationId xmlns:a16="http://schemas.microsoft.com/office/drawing/2014/main" id="{00000000-0008-0000-0400-00007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6300"/>
    <xdr:pic>
      <xdr:nvPicPr>
        <xdr:cNvPr id="123" name="Picture 34" descr="LogoOnLight">
          <a:extLst>
            <a:ext uri="{FF2B5EF4-FFF2-40B4-BE49-F238E27FC236}">
              <a16:creationId xmlns:a16="http://schemas.microsoft.com/office/drawing/2014/main" id="{00000000-0008-0000-0400-00007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6300"/>
    <xdr:pic>
      <xdr:nvPicPr>
        <xdr:cNvPr id="124" name="Picture 34" descr="LogoOnLight">
          <a:extLst>
            <a:ext uri="{FF2B5EF4-FFF2-40B4-BE49-F238E27FC236}">
              <a16:creationId xmlns:a16="http://schemas.microsoft.com/office/drawing/2014/main" id="{00000000-0008-0000-0400-00007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6300"/>
    <xdr:pic>
      <xdr:nvPicPr>
        <xdr:cNvPr id="125" name="Picture 4" descr="LogoOnLight">
          <a:extLst>
            <a:ext uri="{FF2B5EF4-FFF2-40B4-BE49-F238E27FC236}">
              <a16:creationId xmlns:a16="http://schemas.microsoft.com/office/drawing/2014/main" id="{00000000-0008-0000-0400-00007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6300"/>
    <xdr:pic>
      <xdr:nvPicPr>
        <xdr:cNvPr id="126" name="Picture 4" descr="LogoOnLight">
          <a:extLst>
            <a:ext uri="{FF2B5EF4-FFF2-40B4-BE49-F238E27FC236}">
              <a16:creationId xmlns:a16="http://schemas.microsoft.com/office/drawing/2014/main" id="{00000000-0008-0000-0400-00007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52</xdr:row>
      <xdr:rowOff>0</xdr:rowOff>
    </xdr:from>
    <xdr:ext cx="0" cy="647700"/>
    <xdr:pic>
      <xdr:nvPicPr>
        <xdr:cNvPr id="127" name="Picture 4" descr="LogoOnLight">
          <a:extLst>
            <a:ext uri="{FF2B5EF4-FFF2-40B4-BE49-F238E27FC236}">
              <a16:creationId xmlns:a16="http://schemas.microsoft.com/office/drawing/2014/main" id="{00000000-0008-0000-0400-00007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6731000"/>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52</xdr:row>
      <xdr:rowOff>0</xdr:rowOff>
    </xdr:from>
    <xdr:ext cx="0" cy="876300"/>
    <xdr:pic>
      <xdr:nvPicPr>
        <xdr:cNvPr id="128" name="Picture 4" descr="LogoOnLight">
          <a:extLst>
            <a:ext uri="{FF2B5EF4-FFF2-40B4-BE49-F238E27FC236}">
              <a16:creationId xmlns:a16="http://schemas.microsoft.com/office/drawing/2014/main" id="{00000000-0008-0000-0400-00008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52</xdr:row>
      <xdr:rowOff>0</xdr:rowOff>
    </xdr:from>
    <xdr:ext cx="0" cy="870585"/>
    <xdr:pic>
      <xdr:nvPicPr>
        <xdr:cNvPr id="129" name="Picture 4" descr="LogoOnLight">
          <a:extLst>
            <a:ext uri="{FF2B5EF4-FFF2-40B4-BE49-F238E27FC236}">
              <a16:creationId xmlns:a16="http://schemas.microsoft.com/office/drawing/2014/main" id="{00000000-0008-0000-0400-00008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67310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52</xdr:row>
      <xdr:rowOff>0</xdr:rowOff>
    </xdr:from>
    <xdr:ext cx="0" cy="870585"/>
    <xdr:pic>
      <xdr:nvPicPr>
        <xdr:cNvPr id="130" name="Picture 4" descr="LogoOnLight">
          <a:extLst>
            <a:ext uri="{FF2B5EF4-FFF2-40B4-BE49-F238E27FC236}">
              <a16:creationId xmlns:a16="http://schemas.microsoft.com/office/drawing/2014/main" id="{00000000-0008-0000-0400-00008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67310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52</xdr:row>
      <xdr:rowOff>0</xdr:rowOff>
    </xdr:from>
    <xdr:ext cx="0" cy="872490"/>
    <xdr:pic>
      <xdr:nvPicPr>
        <xdr:cNvPr id="131" name="Picture 4" descr="LogoOnLight">
          <a:extLst>
            <a:ext uri="{FF2B5EF4-FFF2-40B4-BE49-F238E27FC236}">
              <a16:creationId xmlns:a16="http://schemas.microsoft.com/office/drawing/2014/main" id="{00000000-0008-0000-0400-00008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67310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52</xdr:row>
      <xdr:rowOff>0</xdr:rowOff>
    </xdr:from>
    <xdr:ext cx="0" cy="203835"/>
    <xdr:pic>
      <xdr:nvPicPr>
        <xdr:cNvPr id="132" name="Picture 4" descr="LogoOnLight">
          <a:extLst>
            <a:ext uri="{FF2B5EF4-FFF2-40B4-BE49-F238E27FC236}">
              <a16:creationId xmlns:a16="http://schemas.microsoft.com/office/drawing/2014/main" id="{00000000-0008-0000-0400-00008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6731000"/>
          <a:ext cx="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52</xdr:row>
      <xdr:rowOff>0</xdr:rowOff>
    </xdr:from>
    <xdr:ext cx="0" cy="203835"/>
    <xdr:pic>
      <xdr:nvPicPr>
        <xdr:cNvPr id="133" name="Picture 4" descr="LogoOnLight">
          <a:extLst>
            <a:ext uri="{FF2B5EF4-FFF2-40B4-BE49-F238E27FC236}">
              <a16:creationId xmlns:a16="http://schemas.microsoft.com/office/drawing/2014/main" id="{00000000-0008-0000-0400-00008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6731000"/>
          <a:ext cx="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52</xdr:row>
      <xdr:rowOff>0</xdr:rowOff>
    </xdr:from>
    <xdr:ext cx="0" cy="205740"/>
    <xdr:pic>
      <xdr:nvPicPr>
        <xdr:cNvPr id="134" name="Picture 4" descr="LogoOnLight">
          <a:extLst>
            <a:ext uri="{FF2B5EF4-FFF2-40B4-BE49-F238E27FC236}">
              <a16:creationId xmlns:a16="http://schemas.microsoft.com/office/drawing/2014/main" id="{00000000-0008-0000-0400-00008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6731000"/>
          <a:ext cx="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6300"/>
    <xdr:pic>
      <xdr:nvPicPr>
        <xdr:cNvPr id="135" name="Picture 34" descr="LogoOnLight">
          <a:extLst>
            <a:ext uri="{FF2B5EF4-FFF2-40B4-BE49-F238E27FC236}">
              <a16:creationId xmlns:a16="http://schemas.microsoft.com/office/drawing/2014/main" id="{00000000-0008-0000-0400-00008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6300"/>
    <xdr:pic>
      <xdr:nvPicPr>
        <xdr:cNvPr id="136" name="Picture 34" descr="LogoOnLight">
          <a:extLst>
            <a:ext uri="{FF2B5EF4-FFF2-40B4-BE49-F238E27FC236}">
              <a16:creationId xmlns:a16="http://schemas.microsoft.com/office/drawing/2014/main" id="{00000000-0008-0000-0400-00008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6300"/>
    <xdr:pic>
      <xdr:nvPicPr>
        <xdr:cNvPr id="137" name="Picture 34" descr="LogoOnLight">
          <a:extLst>
            <a:ext uri="{FF2B5EF4-FFF2-40B4-BE49-F238E27FC236}">
              <a16:creationId xmlns:a16="http://schemas.microsoft.com/office/drawing/2014/main" id="{00000000-0008-0000-0400-00008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6300"/>
    <xdr:pic>
      <xdr:nvPicPr>
        <xdr:cNvPr id="138" name="Picture 4" descr="LogoOnLight">
          <a:extLst>
            <a:ext uri="{FF2B5EF4-FFF2-40B4-BE49-F238E27FC236}">
              <a16:creationId xmlns:a16="http://schemas.microsoft.com/office/drawing/2014/main" id="{00000000-0008-0000-0400-00008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6300"/>
    <xdr:pic>
      <xdr:nvPicPr>
        <xdr:cNvPr id="139" name="Picture 4" descr="LogoOnLight">
          <a:extLst>
            <a:ext uri="{FF2B5EF4-FFF2-40B4-BE49-F238E27FC236}">
              <a16:creationId xmlns:a16="http://schemas.microsoft.com/office/drawing/2014/main" id="{00000000-0008-0000-0400-00008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6300"/>
    <xdr:pic>
      <xdr:nvPicPr>
        <xdr:cNvPr id="140" name="Picture 34" descr="LogoOnLight">
          <a:extLst>
            <a:ext uri="{FF2B5EF4-FFF2-40B4-BE49-F238E27FC236}">
              <a16:creationId xmlns:a16="http://schemas.microsoft.com/office/drawing/2014/main" id="{00000000-0008-0000-0400-00008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6300"/>
    <xdr:pic>
      <xdr:nvPicPr>
        <xdr:cNvPr id="141" name="Picture 34" descr="LogoOnLight">
          <a:extLst>
            <a:ext uri="{FF2B5EF4-FFF2-40B4-BE49-F238E27FC236}">
              <a16:creationId xmlns:a16="http://schemas.microsoft.com/office/drawing/2014/main" id="{00000000-0008-0000-0400-00008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6300"/>
    <xdr:pic>
      <xdr:nvPicPr>
        <xdr:cNvPr id="142" name="Picture 34" descr="LogoOnLight">
          <a:extLst>
            <a:ext uri="{FF2B5EF4-FFF2-40B4-BE49-F238E27FC236}">
              <a16:creationId xmlns:a16="http://schemas.microsoft.com/office/drawing/2014/main" id="{00000000-0008-0000-0400-00008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6300"/>
    <xdr:pic>
      <xdr:nvPicPr>
        <xdr:cNvPr id="143" name="Picture 4" descr="LogoOnLight">
          <a:extLst>
            <a:ext uri="{FF2B5EF4-FFF2-40B4-BE49-F238E27FC236}">
              <a16:creationId xmlns:a16="http://schemas.microsoft.com/office/drawing/2014/main" id="{00000000-0008-0000-0400-00008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6300"/>
    <xdr:pic>
      <xdr:nvPicPr>
        <xdr:cNvPr id="144" name="Picture 4" descr="LogoOnLight">
          <a:extLst>
            <a:ext uri="{FF2B5EF4-FFF2-40B4-BE49-F238E27FC236}">
              <a16:creationId xmlns:a16="http://schemas.microsoft.com/office/drawing/2014/main" id="{00000000-0008-0000-0400-00009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52</xdr:row>
      <xdr:rowOff>0</xdr:rowOff>
    </xdr:from>
    <xdr:ext cx="0" cy="647700"/>
    <xdr:pic>
      <xdr:nvPicPr>
        <xdr:cNvPr id="145" name="Picture 4" descr="LogoOnLight">
          <a:extLst>
            <a:ext uri="{FF2B5EF4-FFF2-40B4-BE49-F238E27FC236}">
              <a16:creationId xmlns:a16="http://schemas.microsoft.com/office/drawing/2014/main" id="{00000000-0008-0000-0400-00009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6731000"/>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52</xdr:row>
      <xdr:rowOff>0</xdr:rowOff>
    </xdr:from>
    <xdr:ext cx="0" cy="876300"/>
    <xdr:pic>
      <xdr:nvPicPr>
        <xdr:cNvPr id="146" name="Picture 4" descr="LogoOnLight">
          <a:extLst>
            <a:ext uri="{FF2B5EF4-FFF2-40B4-BE49-F238E27FC236}">
              <a16:creationId xmlns:a16="http://schemas.microsoft.com/office/drawing/2014/main" id="{00000000-0008-0000-0400-00009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52</xdr:row>
      <xdr:rowOff>0</xdr:rowOff>
    </xdr:from>
    <xdr:ext cx="0" cy="870585"/>
    <xdr:pic>
      <xdr:nvPicPr>
        <xdr:cNvPr id="147" name="Picture 4" descr="LogoOnLight">
          <a:extLst>
            <a:ext uri="{FF2B5EF4-FFF2-40B4-BE49-F238E27FC236}">
              <a16:creationId xmlns:a16="http://schemas.microsoft.com/office/drawing/2014/main" id="{00000000-0008-0000-0400-00009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67310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52</xdr:row>
      <xdr:rowOff>0</xdr:rowOff>
    </xdr:from>
    <xdr:ext cx="0" cy="870585"/>
    <xdr:pic>
      <xdr:nvPicPr>
        <xdr:cNvPr id="148" name="Picture 4" descr="LogoOnLight">
          <a:extLst>
            <a:ext uri="{FF2B5EF4-FFF2-40B4-BE49-F238E27FC236}">
              <a16:creationId xmlns:a16="http://schemas.microsoft.com/office/drawing/2014/main" id="{00000000-0008-0000-0400-00009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67310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52</xdr:row>
      <xdr:rowOff>0</xdr:rowOff>
    </xdr:from>
    <xdr:ext cx="0" cy="872490"/>
    <xdr:pic>
      <xdr:nvPicPr>
        <xdr:cNvPr id="149" name="Picture 4" descr="LogoOnLight">
          <a:extLst>
            <a:ext uri="{FF2B5EF4-FFF2-40B4-BE49-F238E27FC236}">
              <a16:creationId xmlns:a16="http://schemas.microsoft.com/office/drawing/2014/main" id="{00000000-0008-0000-0400-00009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67310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52</xdr:row>
      <xdr:rowOff>0</xdr:rowOff>
    </xdr:from>
    <xdr:ext cx="0" cy="870585"/>
    <xdr:pic>
      <xdr:nvPicPr>
        <xdr:cNvPr id="150" name="Picture 4" descr="LogoOnLight">
          <a:extLst>
            <a:ext uri="{FF2B5EF4-FFF2-40B4-BE49-F238E27FC236}">
              <a16:creationId xmlns:a16="http://schemas.microsoft.com/office/drawing/2014/main" id="{00000000-0008-0000-0400-00009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67310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52</xdr:row>
      <xdr:rowOff>0</xdr:rowOff>
    </xdr:from>
    <xdr:ext cx="0" cy="870585"/>
    <xdr:pic>
      <xdr:nvPicPr>
        <xdr:cNvPr id="151" name="Picture 4" descr="LogoOnLight">
          <a:extLst>
            <a:ext uri="{FF2B5EF4-FFF2-40B4-BE49-F238E27FC236}">
              <a16:creationId xmlns:a16="http://schemas.microsoft.com/office/drawing/2014/main" id="{00000000-0008-0000-0400-00009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67310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52</xdr:row>
      <xdr:rowOff>0</xdr:rowOff>
    </xdr:from>
    <xdr:ext cx="0" cy="872490"/>
    <xdr:pic>
      <xdr:nvPicPr>
        <xdr:cNvPr id="152" name="Picture 4" descr="LogoOnLight">
          <a:extLst>
            <a:ext uri="{FF2B5EF4-FFF2-40B4-BE49-F238E27FC236}">
              <a16:creationId xmlns:a16="http://schemas.microsoft.com/office/drawing/2014/main" id="{00000000-0008-0000-0400-00009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67310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52</xdr:row>
      <xdr:rowOff>0</xdr:rowOff>
    </xdr:from>
    <xdr:ext cx="0" cy="872490"/>
    <xdr:pic>
      <xdr:nvPicPr>
        <xdr:cNvPr id="153" name="Picture 4" descr="LogoOnLight">
          <a:extLst>
            <a:ext uri="{FF2B5EF4-FFF2-40B4-BE49-F238E27FC236}">
              <a16:creationId xmlns:a16="http://schemas.microsoft.com/office/drawing/2014/main" id="{00000000-0008-0000-0400-00009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67310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6300"/>
    <xdr:pic>
      <xdr:nvPicPr>
        <xdr:cNvPr id="154" name="Picture 34" descr="LogoOnLight">
          <a:extLst>
            <a:ext uri="{FF2B5EF4-FFF2-40B4-BE49-F238E27FC236}">
              <a16:creationId xmlns:a16="http://schemas.microsoft.com/office/drawing/2014/main" id="{00000000-0008-0000-0400-00009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4395"/>
    <xdr:pic>
      <xdr:nvPicPr>
        <xdr:cNvPr id="155" name="Picture 34" descr="LogoOnLight">
          <a:extLst>
            <a:ext uri="{FF2B5EF4-FFF2-40B4-BE49-F238E27FC236}">
              <a16:creationId xmlns:a16="http://schemas.microsoft.com/office/drawing/2014/main" id="{00000000-0008-0000-0400-00009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4395"/>
    <xdr:pic>
      <xdr:nvPicPr>
        <xdr:cNvPr id="156" name="Picture 34" descr="LogoOnLight">
          <a:extLst>
            <a:ext uri="{FF2B5EF4-FFF2-40B4-BE49-F238E27FC236}">
              <a16:creationId xmlns:a16="http://schemas.microsoft.com/office/drawing/2014/main" id="{00000000-0008-0000-0400-00009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4395"/>
    <xdr:pic>
      <xdr:nvPicPr>
        <xdr:cNvPr id="157" name="Picture 4" descr="LogoOnLight">
          <a:extLst>
            <a:ext uri="{FF2B5EF4-FFF2-40B4-BE49-F238E27FC236}">
              <a16:creationId xmlns:a16="http://schemas.microsoft.com/office/drawing/2014/main" id="{00000000-0008-0000-0400-00009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4395"/>
    <xdr:pic>
      <xdr:nvPicPr>
        <xdr:cNvPr id="158" name="Picture 4" descr="LogoOnLight">
          <a:extLst>
            <a:ext uri="{FF2B5EF4-FFF2-40B4-BE49-F238E27FC236}">
              <a16:creationId xmlns:a16="http://schemas.microsoft.com/office/drawing/2014/main" id="{00000000-0008-0000-0400-00009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142875</xdr:colOff>
      <xdr:row>52</xdr:row>
      <xdr:rowOff>0</xdr:rowOff>
    </xdr:from>
    <xdr:ext cx="0" cy="874395"/>
    <xdr:pic>
      <xdr:nvPicPr>
        <xdr:cNvPr id="159" name="Picture 4" descr="LogoOnLight">
          <a:extLst>
            <a:ext uri="{FF2B5EF4-FFF2-40B4-BE49-F238E27FC236}">
              <a16:creationId xmlns:a16="http://schemas.microsoft.com/office/drawing/2014/main" id="{00000000-0008-0000-0400-00009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2325" y="67310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6300"/>
    <xdr:pic>
      <xdr:nvPicPr>
        <xdr:cNvPr id="160" name="Picture 34" descr="LogoOnLight">
          <a:extLst>
            <a:ext uri="{FF2B5EF4-FFF2-40B4-BE49-F238E27FC236}">
              <a16:creationId xmlns:a16="http://schemas.microsoft.com/office/drawing/2014/main" id="{00000000-0008-0000-0400-0000A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6300"/>
    <xdr:pic>
      <xdr:nvPicPr>
        <xdr:cNvPr id="161" name="Picture 34" descr="LogoOnLight">
          <a:extLst>
            <a:ext uri="{FF2B5EF4-FFF2-40B4-BE49-F238E27FC236}">
              <a16:creationId xmlns:a16="http://schemas.microsoft.com/office/drawing/2014/main" id="{00000000-0008-0000-0400-0000A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6300"/>
    <xdr:pic>
      <xdr:nvPicPr>
        <xdr:cNvPr id="162" name="Picture 34" descr="LogoOnLight">
          <a:extLst>
            <a:ext uri="{FF2B5EF4-FFF2-40B4-BE49-F238E27FC236}">
              <a16:creationId xmlns:a16="http://schemas.microsoft.com/office/drawing/2014/main" id="{00000000-0008-0000-0400-0000A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6300"/>
    <xdr:pic>
      <xdr:nvPicPr>
        <xdr:cNvPr id="163" name="Picture 4" descr="LogoOnLight">
          <a:extLst>
            <a:ext uri="{FF2B5EF4-FFF2-40B4-BE49-F238E27FC236}">
              <a16:creationId xmlns:a16="http://schemas.microsoft.com/office/drawing/2014/main" id="{00000000-0008-0000-0400-0000A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6300"/>
    <xdr:pic>
      <xdr:nvPicPr>
        <xdr:cNvPr id="164" name="Picture 4" descr="LogoOnLight">
          <a:extLst>
            <a:ext uri="{FF2B5EF4-FFF2-40B4-BE49-F238E27FC236}">
              <a16:creationId xmlns:a16="http://schemas.microsoft.com/office/drawing/2014/main" id="{00000000-0008-0000-0400-0000A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6300"/>
    <xdr:pic>
      <xdr:nvPicPr>
        <xdr:cNvPr id="165" name="Picture 34" descr="LogoOnLight">
          <a:extLst>
            <a:ext uri="{FF2B5EF4-FFF2-40B4-BE49-F238E27FC236}">
              <a16:creationId xmlns:a16="http://schemas.microsoft.com/office/drawing/2014/main" id="{00000000-0008-0000-0400-0000A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6300"/>
    <xdr:pic>
      <xdr:nvPicPr>
        <xdr:cNvPr id="166" name="Picture 34" descr="LogoOnLight">
          <a:extLst>
            <a:ext uri="{FF2B5EF4-FFF2-40B4-BE49-F238E27FC236}">
              <a16:creationId xmlns:a16="http://schemas.microsoft.com/office/drawing/2014/main" id="{00000000-0008-0000-0400-0000A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6300"/>
    <xdr:pic>
      <xdr:nvPicPr>
        <xdr:cNvPr id="167" name="Picture 34" descr="LogoOnLight">
          <a:extLst>
            <a:ext uri="{FF2B5EF4-FFF2-40B4-BE49-F238E27FC236}">
              <a16:creationId xmlns:a16="http://schemas.microsoft.com/office/drawing/2014/main" id="{00000000-0008-0000-0400-0000A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6300"/>
    <xdr:pic>
      <xdr:nvPicPr>
        <xdr:cNvPr id="168" name="Picture 4" descr="LogoOnLight">
          <a:extLst>
            <a:ext uri="{FF2B5EF4-FFF2-40B4-BE49-F238E27FC236}">
              <a16:creationId xmlns:a16="http://schemas.microsoft.com/office/drawing/2014/main" id="{00000000-0008-0000-0400-0000A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6300"/>
    <xdr:pic>
      <xdr:nvPicPr>
        <xdr:cNvPr id="169" name="Picture 4" descr="LogoOnLight">
          <a:extLst>
            <a:ext uri="{FF2B5EF4-FFF2-40B4-BE49-F238E27FC236}">
              <a16:creationId xmlns:a16="http://schemas.microsoft.com/office/drawing/2014/main" id="{00000000-0008-0000-0400-0000A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6300"/>
    <xdr:pic>
      <xdr:nvPicPr>
        <xdr:cNvPr id="170" name="Picture 34" descr="LogoOnLight">
          <a:extLst>
            <a:ext uri="{FF2B5EF4-FFF2-40B4-BE49-F238E27FC236}">
              <a16:creationId xmlns:a16="http://schemas.microsoft.com/office/drawing/2014/main" id="{00000000-0008-0000-0400-0000A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4395"/>
    <xdr:pic>
      <xdr:nvPicPr>
        <xdr:cNvPr id="171" name="Picture 34" descr="LogoOnLight">
          <a:extLst>
            <a:ext uri="{FF2B5EF4-FFF2-40B4-BE49-F238E27FC236}">
              <a16:creationId xmlns:a16="http://schemas.microsoft.com/office/drawing/2014/main" id="{00000000-0008-0000-0400-0000A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4395"/>
    <xdr:pic>
      <xdr:nvPicPr>
        <xdr:cNvPr id="172" name="Picture 34" descr="LogoOnLight">
          <a:extLst>
            <a:ext uri="{FF2B5EF4-FFF2-40B4-BE49-F238E27FC236}">
              <a16:creationId xmlns:a16="http://schemas.microsoft.com/office/drawing/2014/main" id="{00000000-0008-0000-0400-0000A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4395"/>
    <xdr:pic>
      <xdr:nvPicPr>
        <xdr:cNvPr id="173" name="Picture 4" descr="LogoOnLight">
          <a:extLst>
            <a:ext uri="{FF2B5EF4-FFF2-40B4-BE49-F238E27FC236}">
              <a16:creationId xmlns:a16="http://schemas.microsoft.com/office/drawing/2014/main" id="{00000000-0008-0000-0400-0000A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52</xdr:row>
      <xdr:rowOff>0</xdr:rowOff>
    </xdr:from>
    <xdr:ext cx="0" cy="874395"/>
    <xdr:pic>
      <xdr:nvPicPr>
        <xdr:cNvPr id="174" name="Picture 4" descr="LogoOnLight">
          <a:extLst>
            <a:ext uri="{FF2B5EF4-FFF2-40B4-BE49-F238E27FC236}">
              <a16:creationId xmlns:a16="http://schemas.microsoft.com/office/drawing/2014/main" id="{00000000-0008-0000-0400-0000A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67310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142875</xdr:colOff>
      <xdr:row>52</xdr:row>
      <xdr:rowOff>0</xdr:rowOff>
    </xdr:from>
    <xdr:ext cx="0" cy="874395"/>
    <xdr:pic>
      <xdr:nvPicPr>
        <xdr:cNvPr id="175" name="Picture 4" descr="LogoOnLight">
          <a:extLst>
            <a:ext uri="{FF2B5EF4-FFF2-40B4-BE49-F238E27FC236}">
              <a16:creationId xmlns:a16="http://schemas.microsoft.com/office/drawing/2014/main" id="{00000000-0008-0000-0400-0000A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2325" y="67310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6300"/>
    <xdr:pic>
      <xdr:nvPicPr>
        <xdr:cNvPr id="176" name="Picture 34" descr="LogoOnLight">
          <a:extLst>
            <a:ext uri="{FF2B5EF4-FFF2-40B4-BE49-F238E27FC236}">
              <a16:creationId xmlns:a16="http://schemas.microsoft.com/office/drawing/2014/main" id="{00000000-0008-0000-0400-0000B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6300"/>
    <xdr:pic>
      <xdr:nvPicPr>
        <xdr:cNvPr id="177" name="Picture 34" descr="LogoOnLight">
          <a:extLst>
            <a:ext uri="{FF2B5EF4-FFF2-40B4-BE49-F238E27FC236}">
              <a16:creationId xmlns:a16="http://schemas.microsoft.com/office/drawing/2014/main" id="{00000000-0008-0000-0400-0000B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6300"/>
    <xdr:pic>
      <xdr:nvPicPr>
        <xdr:cNvPr id="178" name="Picture 34" descr="LogoOnLight">
          <a:extLst>
            <a:ext uri="{FF2B5EF4-FFF2-40B4-BE49-F238E27FC236}">
              <a16:creationId xmlns:a16="http://schemas.microsoft.com/office/drawing/2014/main" id="{00000000-0008-0000-0400-0000B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6300"/>
    <xdr:pic>
      <xdr:nvPicPr>
        <xdr:cNvPr id="179" name="Picture 4" descr="LogoOnLight">
          <a:extLst>
            <a:ext uri="{FF2B5EF4-FFF2-40B4-BE49-F238E27FC236}">
              <a16:creationId xmlns:a16="http://schemas.microsoft.com/office/drawing/2014/main" id="{00000000-0008-0000-0400-0000B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6300"/>
    <xdr:pic>
      <xdr:nvPicPr>
        <xdr:cNvPr id="180" name="Picture 4" descr="LogoOnLight">
          <a:extLst>
            <a:ext uri="{FF2B5EF4-FFF2-40B4-BE49-F238E27FC236}">
              <a16:creationId xmlns:a16="http://schemas.microsoft.com/office/drawing/2014/main" id="{00000000-0008-0000-0400-0000B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6300"/>
    <xdr:pic>
      <xdr:nvPicPr>
        <xdr:cNvPr id="181" name="Picture 34" descr="LogoOnLight">
          <a:extLst>
            <a:ext uri="{FF2B5EF4-FFF2-40B4-BE49-F238E27FC236}">
              <a16:creationId xmlns:a16="http://schemas.microsoft.com/office/drawing/2014/main" id="{00000000-0008-0000-0400-0000B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6300"/>
    <xdr:pic>
      <xdr:nvPicPr>
        <xdr:cNvPr id="182" name="Picture 34" descr="LogoOnLight">
          <a:extLst>
            <a:ext uri="{FF2B5EF4-FFF2-40B4-BE49-F238E27FC236}">
              <a16:creationId xmlns:a16="http://schemas.microsoft.com/office/drawing/2014/main" id="{00000000-0008-0000-0400-0000B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6300"/>
    <xdr:pic>
      <xdr:nvPicPr>
        <xdr:cNvPr id="183" name="Picture 34" descr="LogoOnLight">
          <a:extLst>
            <a:ext uri="{FF2B5EF4-FFF2-40B4-BE49-F238E27FC236}">
              <a16:creationId xmlns:a16="http://schemas.microsoft.com/office/drawing/2014/main" id="{00000000-0008-0000-0400-0000B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6300"/>
    <xdr:pic>
      <xdr:nvPicPr>
        <xdr:cNvPr id="184" name="Picture 4" descr="LogoOnLight">
          <a:extLst>
            <a:ext uri="{FF2B5EF4-FFF2-40B4-BE49-F238E27FC236}">
              <a16:creationId xmlns:a16="http://schemas.microsoft.com/office/drawing/2014/main" id="{00000000-0008-0000-0400-0000B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6300"/>
    <xdr:pic>
      <xdr:nvPicPr>
        <xdr:cNvPr id="185" name="Picture 4" descr="LogoOnLight">
          <a:extLst>
            <a:ext uri="{FF2B5EF4-FFF2-40B4-BE49-F238E27FC236}">
              <a16:creationId xmlns:a16="http://schemas.microsoft.com/office/drawing/2014/main" id="{00000000-0008-0000-0400-0000B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57</xdr:row>
      <xdr:rowOff>0</xdr:rowOff>
    </xdr:from>
    <xdr:ext cx="0" cy="647700"/>
    <xdr:pic>
      <xdr:nvPicPr>
        <xdr:cNvPr id="186" name="Picture 4" descr="LogoOnLight">
          <a:extLst>
            <a:ext uri="{FF2B5EF4-FFF2-40B4-BE49-F238E27FC236}">
              <a16:creationId xmlns:a16="http://schemas.microsoft.com/office/drawing/2014/main" id="{00000000-0008-0000-0400-0000B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9563100"/>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57</xdr:row>
      <xdr:rowOff>0</xdr:rowOff>
    </xdr:from>
    <xdr:ext cx="0" cy="876300"/>
    <xdr:pic>
      <xdr:nvPicPr>
        <xdr:cNvPr id="187" name="Picture 4" descr="LogoOnLight">
          <a:extLst>
            <a:ext uri="{FF2B5EF4-FFF2-40B4-BE49-F238E27FC236}">
              <a16:creationId xmlns:a16="http://schemas.microsoft.com/office/drawing/2014/main" id="{00000000-0008-0000-0400-0000B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57</xdr:row>
      <xdr:rowOff>0</xdr:rowOff>
    </xdr:from>
    <xdr:ext cx="0" cy="870585"/>
    <xdr:pic>
      <xdr:nvPicPr>
        <xdr:cNvPr id="188" name="Picture 4" descr="LogoOnLight">
          <a:extLst>
            <a:ext uri="{FF2B5EF4-FFF2-40B4-BE49-F238E27FC236}">
              <a16:creationId xmlns:a16="http://schemas.microsoft.com/office/drawing/2014/main" id="{00000000-0008-0000-0400-0000B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95631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57</xdr:row>
      <xdr:rowOff>0</xdr:rowOff>
    </xdr:from>
    <xdr:ext cx="0" cy="870585"/>
    <xdr:pic>
      <xdr:nvPicPr>
        <xdr:cNvPr id="189" name="Picture 4" descr="LogoOnLight">
          <a:extLst>
            <a:ext uri="{FF2B5EF4-FFF2-40B4-BE49-F238E27FC236}">
              <a16:creationId xmlns:a16="http://schemas.microsoft.com/office/drawing/2014/main" id="{00000000-0008-0000-0400-0000B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95631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57</xdr:row>
      <xdr:rowOff>0</xdr:rowOff>
    </xdr:from>
    <xdr:ext cx="0" cy="872490"/>
    <xdr:pic>
      <xdr:nvPicPr>
        <xdr:cNvPr id="190" name="Picture 4" descr="LogoOnLight">
          <a:extLst>
            <a:ext uri="{FF2B5EF4-FFF2-40B4-BE49-F238E27FC236}">
              <a16:creationId xmlns:a16="http://schemas.microsoft.com/office/drawing/2014/main" id="{00000000-0008-0000-0400-0000B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95631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57</xdr:row>
      <xdr:rowOff>0</xdr:rowOff>
    </xdr:from>
    <xdr:ext cx="0" cy="203835"/>
    <xdr:pic>
      <xdr:nvPicPr>
        <xdr:cNvPr id="191" name="Picture 4" descr="LogoOnLight">
          <a:extLst>
            <a:ext uri="{FF2B5EF4-FFF2-40B4-BE49-F238E27FC236}">
              <a16:creationId xmlns:a16="http://schemas.microsoft.com/office/drawing/2014/main" id="{00000000-0008-0000-0400-0000B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9563100"/>
          <a:ext cx="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57</xdr:row>
      <xdr:rowOff>0</xdr:rowOff>
    </xdr:from>
    <xdr:ext cx="0" cy="203835"/>
    <xdr:pic>
      <xdr:nvPicPr>
        <xdr:cNvPr id="192" name="Picture 4" descr="LogoOnLight">
          <a:extLst>
            <a:ext uri="{FF2B5EF4-FFF2-40B4-BE49-F238E27FC236}">
              <a16:creationId xmlns:a16="http://schemas.microsoft.com/office/drawing/2014/main" id="{00000000-0008-0000-0400-0000C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9563100"/>
          <a:ext cx="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57</xdr:row>
      <xdr:rowOff>0</xdr:rowOff>
    </xdr:from>
    <xdr:ext cx="0" cy="205740"/>
    <xdr:pic>
      <xdr:nvPicPr>
        <xdr:cNvPr id="193" name="Picture 4" descr="LogoOnLight">
          <a:extLst>
            <a:ext uri="{FF2B5EF4-FFF2-40B4-BE49-F238E27FC236}">
              <a16:creationId xmlns:a16="http://schemas.microsoft.com/office/drawing/2014/main" id="{00000000-0008-0000-0400-0000C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9563100"/>
          <a:ext cx="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6300"/>
    <xdr:pic>
      <xdr:nvPicPr>
        <xdr:cNvPr id="194" name="Picture 34" descr="LogoOnLight">
          <a:extLst>
            <a:ext uri="{FF2B5EF4-FFF2-40B4-BE49-F238E27FC236}">
              <a16:creationId xmlns:a16="http://schemas.microsoft.com/office/drawing/2014/main" id="{00000000-0008-0000-0400-0000C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6300"/>
    <xdr:pic>
      <xdr:nvPicPr>
        <xdr:cNvPr id="195" name="Picture 34" descr="LogoOnLight">
          <a:extLst>
            <a:ext uri="{FF2B5EF4-FFF2-40B4-BE49-F238E27FC236}">
              <a16:creationId xmlns:a16="http://schemas.microsoft.com/office/drawing/2014/main" id="{00000000-0008-0000-0400-0000C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6300"/>
    <xdr:pic>
      <xdr:nvPicPr>
        <xdr:cNvPr id="196" name="Picture 34" descr="LogoOnLight">
          <a:extLst>
            <a:ext uri="{FF2B5EF4-FFF2-40B4-BE49-F238E27FC236}">
              <a16:creationId xmlns:a16="http://schemas.microsoft.com/office/drawing/2014/main" id="{00000000-0008-0000-0400-0000C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6300"/>
    <xdr:pic>
      <xdr:nvPicPr>
        <xdr:cNvPr id="197" name="Picture 4" descr="LogoOnLight">
          <a:extLst>
            <a:ext uri="{FF2B5EF4-FFF2-40B4-BE49-F238E27FC236}">
              <a16:creationId xmlns:a16="http://schemas.microsoft.com/office/drawing/2014/main" id="{00000000-0008-0000-0400-0000C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6300"/>
    <xdr:pic>
      <xdr:nvPicPr>
        <xdr:cNvPr id="198" name="Picture 4" descr="LogoOnLight">
          <a:extLst>
            <a:ext uri="{FF2B5EF4-FFF2-40B4-BE49-F238E27FC236}">
              <a16:creationId xmlns:a16="http://schemas.microsoft.com/office/drawing/2014/main" id="{00000000-0008-0000-0400-0000C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6300"/>
    <xdr:pic>
      <xdr:nvPicPr>
        <xdr:cNvPr id="199" name="Picture 34" descr="LogoOnLight">
          <a:extLst>
            <a:ext uri="{FF2B5EF4-FFF2-40B4-BE49-F238E27FC236}">
              <a16:creationId xmlns:a16="http://schemas.microsoft.com/office/drawing/2014/main" id="{00000000-0008-0000-0400-0000C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6300"/>
    <xdr:pic>
      <xdr:nvPicPr>
        <xdr:cNvPr id="200" name="Picture 34" descr="LogoOnLight">
          <a:extLst>
            <a:ext uri="{FF2B5EF4-FFF2-40B4-BE49-F238E27FC236}">
              <a16:creationId xmlns:a16="http://schemas.microsoft.com/office/drawing/2014/main" id="{00000000-0008-0000-0400-0000C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6300"/>
    <xdr:pic>
      <xdr:nvPicPr>
        <xdr:cNvPr id="201" name="Picture 34" descr="LogoOnLight">
          <a:extLst>
            <a:ext uri="{FF2B5EF4-FFF2-40B4-BE49-F238E27FC236}">
              <a16:creationId xmlns:a16="http://schemas.microsoft.com/office/drawing/2014/main" id="{00000000-0008-0000-0400-0000C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6300"/>
    <xdr:pic>
      <xdr:nvPicPr>
        <xdr:cNvPr id="202" name="Picture 4" descr="LogoOnLight">
          <a:extLst>
            <a:ext uri="{FF2B5EF4-FFF2-40B4-BE49-F238E27FC236}">
              <a16:creationId xmlns:a16="http://schemas.microsoft.com/office/drawing/2014/main" id="{00000000-0008-0000-0400-0000C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6300"/>
    <xdr:pic>
      <xdr:nvPicPr>
        <xdr:cNvPr id="203" name="Picture 4" descr="LogoOnLight">
          <a:extLst>
            <a:ext uri="{FF2B5EF4-FFF2-40B4-BE49-F238E27FC236}">
              <a16:creationId xmlns:a16="http://schemas.microsoft.com/office/drawing/2014/main" id="{00000000-0008-0000-0400-0000C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57</xdr:row>
      <xdr:rowOff>0</xdr:rowOff>
    </xdr:from>
    <xdr:ext cx="0" cy="647700"/>
    <xdr:pic>
      <xdr:nvPicPr>
        <xdr:cNvPr id="204" name="Picture 4" descr="LogoOnLight">
          <a:extLst>
            <a:ext uri="{FF2B5EF4-FFF2-40B4-BE49-F238E27FC236}">
              <a16:creationId xmlns:a16="http://schemas.microsoft.com/office/drawing/2014/main" id="{00000000-0008-0000-0400-0000C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9563100"/>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57</xdr:row>
      <xdr:rowOff>0</xdr:rowOff>
    </xdr:from>
    <xdr:ext cx="0" cy="876300"/>
    <xdr:pic>
      <xdr:nvPicPr>
        <xdr:cNvPr id="205" name="Picture 4" descr="LogoOnLight">
          <a:extLst>
            <a:ext uri="{FF2B5EF4-FFF2-40B4-BE49-F238E27FC236}">
              <a16:creationId xmlns:a16="http://schemas.microsoft.com/office/drawing/2014/main" id="{00000000-0008-0000-0400-0000C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57</xdr:row>
      <xdr:rowOff>0</xdr:rowOff>
    </xdr:from>
    <xdr:ext cx="0" cy="870585"/>
    <xdr:pic>
      <xdr:nvPicPr>
        <xdr:cNvPr id="206" name="Picture 4" descr="LogoOnLight">
          <a:extLst>
            <a:ext uri="{FF2B5EF4-FFF2-40B4-BE49-F238E27FC236}">
              <a16:creationId xmlns:a16="http://schemas.microsoft.com/office/drawing/2014/main" id="{00000000-0008-0000-0400-0000C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95631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57</xdr:row>
      <xdr:rowOff>0</xdr:rowOff>
    </xdr:from>
    <xdr:ext cx="0" cy="870585"/>
    <xdr:pic>
      <xdr:nvPicPr>
        <xdr:cNvPr id="207" name="Picture 4" descr="LogoOnLight">
          <a:extLst>
            <a:ext uri="{FF2B5EF4-FFF2-40B4-BE49-F238E27FC236}">
              <a16:creationId xmlns:a16="http://schemas.microsoft.com/office/drawing/2014/main" id="{00000000-0008-0000-0400-0000C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95631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57</xdr:row>
      <xdr:rowOff>0</xdr:rowOff>
    </xdr:from>
    <xdr:ext cx="0" cy="872490"/>
    <xdr:pic>
      <xdr:nvPicPr>
        <xdr:cNvPr id="208" name="Picture 4" descr="LogoOnLight">
          <a:extLst>
            <a:ext uri="{FF2B5EF4-FFF2-40B4-BE49-F238E27FC236}">
              <a16:creationId xmlns:a16="http://schemas.microsoft.com/office/drawing/2014/main" id="{00000000-0008-0000-0400-0000D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95631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57</xdr:row>
      <xdr:rowOff>0</xdr:rowOff>
    </xdr:from>
    <xdr:ext cx="0" cy="870585"/>
    <xdr:pic>
      <xdr:nvPicPr>
        <xdr:cNvPr id="209" name="Picture 4" descr="LogoOnLight">
          <a:extLst>
            <a:ext uri="{FF2B5EF4-FFF2-40B4-BE49-F238E27FC236}">
              <a16:creationId xmlns:a16="http://schemas.microsoft.com/office/drawing/2014/main" id="{00000000-0008-0000-0400-0000D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95631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57</xdr:row>
      <xdr:rowOff>0</xdr:rowOff>
    </xdr:from>
    <xdr:ext cx="0" cy="870585"/>
    <xdr:pic>
      <xdr:nvPicPr>
        <xdr:cNvPr id="210" name="Picture 4" descr="LogoOnLight">
          <a:extLst>
            <a:ext uri="{FF2B5EF4-FFF2-40B4-BE49-F238E27FC236}">
              <a16:creationId xmlns:a16="http://schemas.microsoft.com/office/drawing/2014/main" id="{00000000-0008-0000-0400-0000D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95631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57</xdr:row>
      <xdr:rowOff>0</xdr:rowOff>
    </xdr:from>
    <xdr:ext cx="0" cy="872490"/>
    <xdr:pic>
      <xdr:nvPicPr>
        <xdr:cNvPr id="211" name="Picture 4" descr="LogoOnLight">
          <a:extLst>
            <a:ext uri="{FF2B5EF4-FFF2-40B4-BE49-F238E27FC236}">
              <a16:creationId xmlns:a16="http://schemas.microsoft.com/office/drawing/2014/main" id="{00000000-0008-0000-0400-0000D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95631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57</xdr:row>
      <xdr:rowOff>0</xdr:rowOff>
    </xdr:from>
    <xdr:ext cx="0" cy="872490"/>
    <xdr:pic>
      <xdr:nvPicPr>
        <xdr:cNvPr id="212" name="Picture 4" descr="LogoOnLight">
          <a:extLst>
            <a:ext uri="{FF2B5EF4-FFF2-40B4-BE49-F238E27FC236}">
              <a16:creationId xmlns:a16="http://schemas.microsoft.com/office/drawing/2014/main" id="{00000000-0008-0000-0400-0000D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95631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6300"/>
    <xdr:pic>
      <xdr:nvPicPr>
        <xdr:cNvPr id="213" name="Picture 34" descr="LogoOnLight">
          <a:extLst>
            <a:ext uri="{FF2B5EF4-FFF2-40B4-BE49-F238E27FC236}">
              <a16:creationId xmlns:a16="http://schemas.microsoft.com/office/drawing/2014/main" id="{00000000-0008-0000-0400-0000D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4395"/>
    <xdr:pic>
      <xdr:nvPicPr>
        <xdr:cNvPr id="214" name="Picture 34" descr="LogoOnLight">
          <a:extLst>
            <a:ext uri="{FF2B5EF4-FFF2-40B4-BE49-F238E27FC236}">
              <a16:creationId xmlns:a16="http://schemas.microsoft.com/office/drawing/2014/main" id="{00000000-0008-0000-0400-0000D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4395"/>
    <xdr:pic>
      <xdr:nvPicPr>
        <xdr:cNvPr id="215" name="Picture 34" descr="LogoOnLight">
          <a:extLst>
            <a:ext uri="{FF2B5EF4-FFF2-40B4-BE49-F238E27FC236}">
              <a16:creationId xmlns:a16="http://schemas.microsoft.com/office/drawing/2014/main" id="{00000000-0008-0000-0400-0000D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4395"/>
    <xdr:pic>
      <xdr:nvPicPr>
        <xdr:cNvPr id="216" name="Picture 4" descr="LogoOnLight">
          <a:extLst>
            <a:ext uri="{FF2B5EF4-FFF2-40B4-BE49-F238E27FC236}">
              <a16:creationId xmlns:a16="http://schemas.microsoft.com/office/drawing/2014/main" id="{00000000-0008-0000-0400-0000D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4395"/>
    <xdr:pic>
      <xdr:nvPicPr>
        <xdr:cNvPr id="217" name="Picture 4" descr="LogoOnLight">
          <a:extLst>
            <a:ext uri="{FF2B5EF4-FFF2-40B4-BE49-F238E27FC236}">
              <a16:creationId xmlns:a16="http://schemas.microsoft.com/office/drawing/2014/main" id="{00000000-0008-0000-0400-0000D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142875</xdr:colOff>
      <xdr:row>57</xdr:row>
      <xdr:rowOff>0</xdr:rowOff>
    </xdr:from>
    <xdr:ext cx="0" cy="874395"/>
    <xdr:pic>
      <xdr:nvPicPr>
        <xdr:cNvPr id="218" name="Picture 4" descr="LogoOnLight">
          <a:extLst>
            <a:ext uri="{FF2B5EF4-FFF2-40B4-BE49-F238E27FC236}">
              <a16:creationId xmlns:a16="http://schemas.microsoft.com/office/drawing/2014/main" id="{00000000-0008-0000-0400-0000D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2325" y="95631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6300"/>
    <xdr:pic>
      <xdr:nvPicPr>
        <xdr:cNvPr id="219" name="Picture 34" descr="LogoOnLight">
          <a:extLst>
            <a:ext uri="{FF2B5EF4-FFF2-40B4-BE49-F238E27FC236}">
              <a16:creationId xmlns:a16="http://schemas.microsoft.com/office/drawing/2014/main" id="{00000000-0008-0000-0400-0000D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6300"/>
    <xdr:pic>
      <xdr:nvPicPr>
        <xdr:cNvPr id="220" name="Picture 34" descr="LogoOnLight">
          <a:extLst>
            <a:ext uri="{FF2B5EF4-FFF2-40B4-BE49-F238E27FC236}">
              <a16:creationId xmlns:a16="http://schemas.microsoft.com/office/drawing/2014/main" id="{00000000-0008-0000-0400-0000D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6300"/>
    <xdr:pic>
      <xdr:nvPicPr>
        <xdr:cNvPr id="221" name="Picture 34" descr="LogoOnLight">
          <a:extLst>
            <a:ext uri="{FF2B5EF4-FFF2-40B4-BE49-F238E27FC236}">
              <a16:creationId xmlns:a16="http://schemas.microsoft.com/office/drawing/2014/main" id="{00000000-0008-0000-0400-0000D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6300"/>
    <xdr:pic>
      <xdr:nvPicPr>
        <xdr:cNvPr id="222" name="Picture 4" descr="LogoOnLight">
          <a:extLst>
            <a:ext uri="{FF2B5EF4-FFF2-40B4-BE49-F238E27FC236}">
              <a16:creationId xmlns:a16="http://schemas.microsoft.com/office/drawing/2014/main" id="{00000000-0008-0000-0400-0000D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6300"/>
    <xdr:pic>
      <xdr:nvPicPr>
        <xdr:cNvPr id="223" name="Picture 4" descr="LogoOnLight">
          <a:extLst>
            <a:ext uri="{FF2B5EF4-FFF2-40B4-BE49-F238E27FC236}">
              <a16:creationId xmlns:a16="http://schemas.microsoft.com/office/drawing/2014/main" id="{00000000-0008-0000-0400-0000D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6300"/>
    <xdr:pic>
      <xdr:nvPicPr>
        <xdr:cNvPr id="224" name="Picture 34" descr="LogoOnLight">
          <a:extLst>
            <a:ext uri="{FF2B5EF4-FFF2-40B4-BE49-F238E27FC236}">
              <a16:creationId xmlns:a16="http://schemas.microsoft.com/office/drawing/2014/main" id="{00000000-0008-0000-0400-0000E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6300"/>
    <xdr:pic>
      <xdr:nvPicPr>
        <xdr:cNvPr id="225" name="Picture 34" descr="LogoOnLight">
          <a:extLst>
            <a:ext uri="{FF2B5EF4-FFF2-40B4-BE49-F238E27FC236}">
              <a16:creationId xmlns:a16="http://schemas.microsoft.com/office/drawing/2014/main" id="{00000000-0008-0000-0400-0000E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6300"/>
    <xdr:pic>
      <xdr:nvPicPr>
        <xdr:cNvPr id="226" name="Picture 34" descr="LogoOnLight">
          <a:extLst>
            <a:ext uri="{FF2B5EF4-FFF2-40B4-BE49-F238E27FC236}">
              <a16:creationId xmlns:a16="http://schemas.microsoft.com/office/drawing/2014/main" id="{00000000-0008-0000-0400-0000E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6300"/>
    <xdr:pic>
      <xdr:nvPicPr>
        <xdr:cNvPr id="227" name="Picture 4" descr="LogoOnLight">
          <a:extLst>
            <a:ext uri="{FF2B5EF4-FFF2-40B4-BE49-F238E27FC236}">
              <a16:creationId xmlns:a16="http://schemas.microsoft.com/office/drawing/2014/main" id="{00000000-0008-0000-0400-0000E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6300"/>
    <xdr:pic>
      <xdr:nvPicPr>
        <xdr:cNvPr id="228" name="Picture 4" descr="LogoOnLight">
          <a:extLst>
            <a:ext uri="{FF2B5EF4-FFF2-40B4-BE49-F238E27FC236}">
              <a16:creationId xmlns:a16="http://schemas.microsoft.com/office/drawing/2014/main" id="{00000000-0008-0000-0400-0000E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6300"/>
    <xdr:pic>
      <xdr:nvPicPr>
        <xdr:cNvPr id="229" name="Picture 34" descr="LogoOnLight">
          <a:extLst>
            <a:ext uri="{FF2B5EF4-FFF2-40B4-BE49-F238E27FC236}">
              <a16:creationId xmlns:a16="http://schemas.microsoft.com/office/drawing/2014/main" id="{00000000-0008-0000-0400-0000E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4395"/>
    <xdr:pic>
      <xdr:nvPicPr>
        <xdr:cNvPr id="230" name="Picture 34" descr="LogoOnLight">
          <a:extLst>
            <a:ext uri="{FF2B5EF4-FFF2-40B4-BE49-F238E27FC236}">
              <a16:creationId xmlns:a16="http://schemas.microsoft.com/office/drawing/2014/main" id="{00000000-0008-0000-0400-0000E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4395"/>
    <xdr:pic>
      <xdr:nvPicPr>
        <xdr:cNvPr id="231" name="Picture 34" descr="LogoOnLight">
          <a:extLst>
            <a:ext uri="{FF2B5EF4-FFF2-40B4-BE49-F238E27FC236}">
              <a16:creationId xmlns:a16="http://schemas.microsoft.com/office/drawing/2014/main" id="{00000000-0008-0000-0400-0000E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4395"/>
    <xdr:pic>
      <xdr:nvPicPr>
        <xdr:cNvPr id="232" name="Picture 4" descr="LogoOnLight">
          <a:extLst>
            <a:ext uri="{FF2B5EF4-FFF2-40B4-BE49-F238E27FC236}">
              <a16:creationId xmlns:a16="http://schemas.microsoft.com/office/drawing/2014/main" id="{00000000-0008-0000-0400-0000E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57</xdr:row>
      <xdr:rowOff>0</xdr:rowOff>
    </xdr:from>
    <xdr:ext cx="0" cy="874395"/>
    <xdr:pic>
      <xdr:nvPicPr>
        <xdr:cNvPr id="233" name="Picture 4" descr="LogoOnLight">
          <a:extLst>
            <a:ext uri="{FF2B5EF4-FFF2-40B4-BE49-F238E27FC236}">
              <a16:creationId xmlns:a16="http://schemas.microsoft.com/office/drawing/2014/main" id="{00000000-0008-0000-0400-0000E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631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142875</xdr:colOff>
      <xdr:row>57</xdr:row>
      <xdr:rowOff>0</xdr:rowOff>
    </xdr:from>
    <xdr:ext cx="0" cy="874395"/>
    <xdr:pic>
      <xdr:nvPicPr>
        <xdr:cNvPr id="234" name="Picture 4" descr="LogoOnLight">
          <a:extLst>
            <a:ext uri="{FF2B5EF4-FFF2-40B4-BE49-F238E27FC236}">
              <a16:creationId xmlns:a16="http://schemas.microsoft.com/office/drawing/2014/main" id="{00000000-0008-0000-0400-0000E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2325" y="95631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43000"/>
    <xdr:pic>
      <xdr:nvPicPr>
        <xdr:cNvPr id="235" name="Picture 34" descr="LogoOnLight">
          <a:extLst>
            <a:ext uri="{FF2B5EF4-FFF2-40B4-BE49-F238E27FC236}">
              <a16:creationId xmlns:a16="http://schemas.microsoft.com/office/drawing/2014/main" id="{00000000-0008-0000-0400-0000E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3950"/>
    <xdr:pic>
      <xdr:nvPicPr>
        <xdr:cNvPr id="236" name="Picture 34" descr="LogoOnLight">
          <a:extLst>
            <a:ext uri="{FF2B5EF4-FFF2-40B4-BE49-F238E27FC236}">
              <a16:creationId xmlns:a16="http://schemas.microsoft.com/office/drawing/2014/main" id="{00000000-0008-0000-0400-0000E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3950"/>
    <xdr:pic>
      <xdr:nvPicPr>
        <xdr:cNvPr id="237" name="Picture 34" descr="LogoOnLight">
          <a:extLst>
            <a:ext uri="{FF2B5EF4-FFF2-40B4-BE49-F238E27FC236}">
              <a16:creationId xmlns:a16="http://schemas.microsoft.com/office/drawing/2014/main" id="{00000000-0008-0000-0400-0000E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3950"/>
    <xdr:pic>
      <xdr:nvPicPr>
        <xdr:cNvPr id="238" name="Picture 34" descr="LogoOnLight">
          <a:extLst>
            <a:ext uri="{FF2B5EF4-FFF2-40B4-BE49-F238E27FC236}">
              <a16:creationId xmlns:a16="http://schemas.microsoft.com/office/drawing/2014/main" id="{00000000-0008-0000-0400-0000E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3950"/>
    <xdr:pic>
      <xdr:nvPicPr>
        <xdr:cNvPr id="239" name="Picture 34" descr="LogoOnLight">
          <a:extLst>
            <a:ext uri="{FF2B5EF4-FFF2-40B4-BE49-F238E27FC236}">
              <a16:creationId xmlns:a16="http://schemas.microsoft.com/office/drawing/2014/main" id="{00000000-0008-0000-0400-0000E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3950"/>
    <xdr:pic>
      <xdr:nvPicPr>
        <xdr:cNvPr id="240" name="Picture 34" descr="LogoOnLight">
          <a:extLst>
            <a:ext uri="{FF2B5EF4-FFF2-40B4-BE49-F238E27FC236}">
              <a16:creationId xmlns:a16="http://schemas.microsoft.com/office/drawing/2014/main" id="{00000000-0008-0000-0400-0000F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3950"/>
    <xdr:pic>
      <xdr:nvPicPr>
        <xdr:cNvPr id="241" name="Picture 34" descr="LogoOnLight">
          <a:extLst>
            <a:ext uri="{FF2B5EF4-FFF2-40B4-BE49-F238E27FC236}">
              <a16:creationId xmlns:a16="http://schemas.microsoft.com/office/drawing/2014/main" id="{00000000-0008-0000-0400-0000F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3950"/>
    <xdr:pic>
      <xdr:nvPicPr>
        <xdr:cNvPr id="242" name="Picture 34" descr="LogoOnLight">
          <a:extLst>
            <a:ext uri="{FF2B5EF4-FFF2-40B4-BE49-F238E27FC236}">
              <a16:creationId xmlns:a16="http://schemas.microsoft.com/office/drawing/2014/main" id="{00000000-0008-0000-0400-0000F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3950"/>
    <xdr:pic>
      <xdr:nvPicPr>
        <xdr:cNvPr id="243" name="Picture 34" descr="LogoOnLight">
          <a:extLst>
            <a:ext uri="{FF2B5EF4-FFF2-40B4-BE49-F238E27FC236}">
              <a16:creationId xmlns:a16="http://schemas.microsoft.com/office/drawing/2014/main" id="{00000000-0008-0000-0400-0000F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3950"/>
    <xdr:pic>
      <xdr:nvPicPr>
        <xdr:cNvPr id="244" name="Picture 34" descr="LogoOnLight">
          <a:extLst>
            <a:ext uri="{FF2B5EF4-FFF2-40B4-BE49-F238E27FC236}">
              <a16:creationId xmlns:a16="http://schemas.microsoft.com/office/drawing/2014/main" id="{00000000-0008-0000-0400-0000F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0</xdr:row>
      <xdr:rowOff>0</xdr:rowOff>
    </xdr:from>
    <xdr:ext cx="0" cy="1123950"/>
    <xdr:pic>
      <xdr:nvPicPr>
        <xdr:cNvPr id="245" name="Picture 34" descr="LogoOnLight">
          <a:extLst>
            <a:ext uri="{FF2B5EF4-FFF2-40B4-BE49-F238E27FC236}">
              <a16:creationId xmlns:a16="http://schemas.microsoft.com/office/drawing/2014/main" id="{00000000-0008-0000-0400-0000F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0</xdr:row>
      <xdr:rowOff>0</xdr:rowOff>
    </xdr:from>
    <xdr:ext cx="0" cy="1123950"/>
    <xdr:pic>
      <xdr:nvPicPr>
        <xdr:cNvPr id="246" name="Picture 34" descr="LogoOnLight">
          <a:extLst>
            <a:ext uri="{FF2B5EF4-FFF2-40B4-BE49-F238E27FC236}">
              <a16:creationId xmlns:a16="http://schemas.microsoft.com/office/drawing/2014/main" id="{00000000-0008-0000-0400-0000F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3950"/>
    <xdr:pic>
      <xdr:nvPicPr>
        <xdr:cNvPr id="247" name="Picture 34" descr="LogoOnLight">
          <a:extLst>
            <a:ext uri="{FF2B5EF4-FFF2-40B4-BE49-F238E27FC236}">
              <a16:creationId xmlns:a16="http://schemas.microsoft.com/office/drawing/2014/main" id="{00000000-0008-0000-0400-0000F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3950"/>
    <xdr:pic>
      <xdr:nvPicPr>
        <xdr:cNvPr id="248" name="Picture 34" descr="LogoOnLight">
          <a:extLst>
            <a:ext uri="{FF2B5EF4-FFF2-40B4-BE49-F238E27FC236}">
              <a16:creationId xmlns:a16="http://schemas.microsoft.com/office/drawing/2014/main" id="{00000000-0008-0000-0400-0000F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3950"/>
    <xdr:pic>
      <xdr:nvPicPr>
        <xdr:cNvPr id="249" name="Picture 34" descr="LogoOnLight">
          <a:extLst>
            <a:ext uri="{FF2B5EF4-FFF2-40B4-BE49-F238E27FC236}">
              <a16:creationId xmlns:a16="http://schemas.microsoft.com/office/drawing/2014/main" id="{00000000-0008-0000-0400-0000F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3950"/>
    <xdr:pic>
      <xdr:nvPicPr>
        <xdr:cNvPr id="250" name="Picture 34" descr="LogoOnLight">
          <a:extLst>
            <a:ext uri="{FF2B5EF4-FFF2-40B4-BE49-F238E27FC236}">
              <a16:creationId xmlns:a16="http://schemas.microsoft.com/office/drawing/2014/main" id="{00000000-0008-0000-0400-0000F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3950"/>
    <xdr:pic>
      <xdr:nvPicPr>
        <xdr:cNvPr id="251" name="Picture 34" descr="LogoOnLight">
          <a:extLst>
            <a:ext uri="{FF2B5EF4-FFF2-40B4-BE49-F238E27FC236}">
              <a16:creationId xmlns:a16="http://schemas.microsoft.com/office/drawing/2014/main" id="{00000000-0008-0000-0400-0000F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3950"/>
    <xdr:pic>
      <xdr:nvPicPr>
        <xdr:cNvPr id="252" name="Picture 34" descr="LogoOnLight">
          <a:extLst>
            <a:ext uri="{FF2B5EF4-FFF2-40B4-BE49-F238E27FC236}">
              <a16:creationId xmlns:a16="http://schemas.microsoft.com/office/drawing/2014/main" id="{00000000-0008-0000-0400-0000F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3950"/>
    <xdr:pic>
      <xdr:nvPicPr>
        <xdr:cNvPr id="253" name="Picture 34" descr="LogoOnLight">
          <a:extLst>
            <a:ext uri="{FF2B5EF4-FFF2-40B4-BE49-F238E27FC236}">
              <a16:creationId xmlns:a16="http://schemas.microsoft.com/office/drawing/2014/main" id="{00000000-0008-0000-0400-0000F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3950"/>
    <xdr:pic>
      <xdr:nvPicPr>
        <xdr:cNvPr id="254" name="Picture 34" descr="LogoOnLight">
          <a:extLst>
            <a:ext uri="{FF2B5EF4-FFF2-40B4-BE49-F238E27FC236}">
              <a16:creationId xmlns:a16="http://schemas.microsoft.com/office/drawing/2014/main" id="{00000000-0008-0000-0400-0000F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3950"/>
    <xdr:pic>
      <xdr:nvPicPr>
        <xdr:cNvPr id="255" name="Picture 34" descr="LogoOnLight">
          <a:extLst>
            <a:ext uri="{FF2B5EF4-FFF2-40B4-BE49-F238E27FC236}">
              <a16:creationId xmlns:a16="http://schemas.microsoft.com/office/drawing/2014/main" id="{00000000-0008-0000-0400-0000F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3950"/>
    <xdr:pic>
      <xdr:nvPicPr>
        <xdr:cNvPr id="256" name="Picture 34" descr="LogoOnLight">
          <a:extLst>
            <a:ext uri="{FF2B5EF4-FFF2-40B4-BE49-F238E27FC236}">
              <a16:creationId xmlns:a16="http://schemas.microsoft.com/office/drawing/2014/main" id="{00000000-0008-0000-0400-00000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3950"/>
    <xdr:pic>
      <xdr:nvPicPr>
        <xdr:cNvPr id="257" name="Picture 34" descr="LogoOnLight">
          <a:extLst>
            <a:ext uri="{FF2B5EF4-FFF2-40B4-BE49-F238E27FC236}">
              <a16:creationId xmlns:a16="http://schemas.microsoft.com/office/drawing/2014/main" id="{00000000-0008-0000-0400-00000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3950"/>
    <xdr:pic>
      <xdr:nvPicPr>
        <xdr:cNvPr id="258" name="Picture 34" descr="LogoOnLight">
          <a:extLst>
            <a:ext uri="{FF2B5EF4-FFF2-40B4-BE49-F238E27FC236}">
              <a16:creationId xmlns:a16="http://schemas.microsoft.com/office/drawing/2014/main" id="{00000000-0008-0000-0400-00000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0</xdr:row>
      <xdr:rowOff>0</xdr:rowOff>
    </xdr:from>
    <xdr:ext cx="0" cy="1123950"/>
    <xdr:pic>
      <xdr:nvPicPr>
        <xdr:cNvPr id="259" name="Picture 34" descr="LogoOnLight">
          <a:extLst>
            <a:ext uri="{FF2B5EF4-FFF2-40B4-BE49-F238E27FC236}">
              <a16:creationId xmlns:a16="http://schemas.microsoft.com/office/drawing/2014/main" id="{00000000-0008-0000-0400-00000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0</xdr:row>
      <xdr:rowOff>0</xdr:rowOff>
    </xdr:from>
    <xdr:ext cx="0" cy="1123950"/>
    <xdr:pic>
      <xdr:nvPicPr>
        <xdr:cNvPr id="260" name="Picture 34" descr="LogoOnLight">
          <a:extLst>
            <a:ext uri="{FF2B5EF4-FFF2-40B4-BE49-F238E27FC236}">
              <a16:creationId xmlns:a16="http://schemas.microsoft.com/office/drawing/2014/main" id="{00000000-0008-0000-0400-00000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3950"/>
    <xdr:pic>
      <xdr:nvPicPr>
        <xdr:cNvPr id="261" name="Picture 34" descr="LogoOnLight">
          <a:extLst>
            <a:ext uri="{FF2B5EF4-FFF2-40B4-BE49-F238E27FC236}">
              <a16:creationId xmlns:a16="http://schemas.microsoft.com/office/drawing/2014/main" id="{00000000-0008-0000-0400-00000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3950"/>
    <xdr:pic>
      <xdr:nvPicPr>
        <xdr:cNvPr id="262" name="Picture 34" descr="LogoOnLight">
          <a:extLst>
            <a:ext uri="{FF2B5EF4-FFF2-40B4-BE49-F238E27FC236}">
              <a16:creationId xmlns:a16="http://schemas.microsoft.com/office/drawing/2014/main" id="{00000000-0008-0000-0400-00000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3950"/>
    <xdr:pic>
      <xdr:nvPicPr>
        <xdr:cNvPr id="263" name="Picture 34" descr="LogoOnLight">
          <a:extLst>
            <a:ext uri="{FF2B5EF4-FFF2-40B4-BE49-F238E27FC236}">
              <a16:creationId xmlns:a16="http://schemas.microsoft.com/office/drawing/2014/main" id="{00000000-0008-0000-0400-00000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3950"/>
    <xdr:pic>
      <xdr:nvPicPr>
        <xdr:cNvPr id="264" name="Picture 34" descr="LogoOnLight">
          <a:extLst>
            <a:ext uri="{FF2B5EF4-FFF2-40B4-BE49-F238E27FC236}">
              <a16:creationId xmlns:a16="http://schemas.microsoft.com/office/drawing/2014/main" id="{00000000-0008-0000-0400-00000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3950"/>
    <xdr:pic>
      <xdr:nvPicPr>
        <xdr:cNvPr id="265" name="Picture 34" descr="LogoOnLight">
          <a:extLst>
            <a:ext uri="{FF2B5EF4-FFF2-40B4-BE49-F238E27FC236}">
              <a16:creationId xmlns:a16="http://schemas.microsoft.com/office/drawing/2014/main" id="{00000000-0008-0000-0400-00000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3950"/>
    <xdr:pic>
      <xdr:nvPicPr>
        <xdr:cNvPr id="266" name="Picture 34" descr="LogoOnLight">
          <a:extLst>
            <a:ext uri="{FF2B5EF4-FFF2-40B4-BE49-F238E27FC236}">
              <a16:creationId xmlns:a16="http://schemas.microsoft.com/office/drawing/2014/main" id="{00000000-0008-0000-0400-00000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3950"/>
    <xdr:pic>
      <xdr:nvPicPr>
        <xdr:cNvPr id="267" name="Picture 34" descr="LogoOnLight">
          <a:extLst>
            <a:ext uri="{FF2B5EF4-FFF2-40B4-BE49-F238E27FC236}">
              <a16:creationId xmlns:a16="http://schemas.microsoft.com/office/drawing/2014/main" id="{00000000-0008-0000-0400-00000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3950"/>
    <xdr:pic>
      <xdr:nvPicPr>
        <xdr:cNvPr id="268" name="Picture 34" descr="LogoOnLight">
          <a:extLst>
            <a:ext uri="{FF2B5EF4-FFF2-40B4-BE49-F238E27FC236}">
              <a16:creationId xmlns:a16="http://schemas.microsoft.com/office/drawing/2014/main" id="{00000000-0008-0000-0400-00000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0</xdr:row>
      <xdr:rowOff>0</xdr:rowOff>
    </xdr:from>
    <xdr:ext cx="0" cy="1123950"/>
    <xdr:pic>
      <xdr:nvPicPr>
        <xdr:cNvPr id="269" name="Picture 34" descr="LogoOnLight">
          <a:extLst>
            <a:ext uri="{FF2B5EF4-FFF2-40B4-BE49-F238E27FC236}">
              <a16:creationId xmlns:a16="http://schemas.microsoft.com/office/drawing/2014/main" id="{00000000-0008-0000-0400-00000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20</xdr:row>
      <xdr:rowOff>0</xdr:rowOff>
    </xdr:from>
    <xdr:ext cx="0" cy="876300"/>
    <xdr:pic>
      <xdr:nvPicPr>
        <xdr:cNvPr id="270" name="Picture 34" descr="LogoOnLight">
          <a:extLst>
            <a:ext uri="{FF2B5EF4-FFF2-40B4-BE49-F238E27FC236}">
              <a16:creationId xmlns:a16="http://schemas.microsoft.com/office/drawing/2014/main" id="{00000000-0008-0000-0400-00000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20</xdr:row>
      <xdr:rowOff>304800</xdr:rowOff>
    </xdr:from>
    <xdr:ext cx="0" cy="874395"/>
    <xdr:pic>
      <xdr:nvPicPr>
        <xdr:cNvPr id="271" name="Picture 34" descr="LogoOnLight">
          <a:extLst>
            <a:ext uri="{FF2B5EF4-FFF2-40B4-BE49-F238E27FC236}">
              <a16:creationId xmlns:a16="http://schemas.microsoft.com/office/drawing/2014/main" id="{00000000-0008-0000-0400-00000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20</xdr:row>
      <xdr:rowOff>304800</xdr:rowOff>
    </xdr:from>
    <xdr:ext cx="0" cy="874395"/>
    <xdr:pic>
      <xdr:nvPicPr>
        <xdr:cNvPr id="272" name="Picture 34" descr="LogoOnLight">
          <a:extLst>
            <a:ext uri="{FF2B5EF4-FFF2-40B4-BE49-F238E27FC236}">
              <a16:creationId xmlns:a16="http://schemas.microsoft.com/office/drawing/2014/main" id="{00000000-0008-0000-0400-00001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20</xdr:row>
      <xdr:rowOff>304800</xdr:rowOff>
    </xdr:from>
    <xdr:ext cx="0" cy="874395"/>
    <xdr:pic>
      <xdr:nvPicPr>
        <xdr:cNvPr id="273" name="Picture 4" descr="LogoOnLight">
          <a:extLst>
            <a:ext uri="{FF2B5EF4-FFF2-40B4-BE49-F238E27FC236}">
              <a16:creationId xmlns:a16="http://schemas.microsoft.com/office/drawing/2014/main" id="{00000000-0008-0000-0400-00001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20</xdr:row>
      <xdr:rowOff>304800</xdr:rowOff>
    </xdr:from>
    <xdr:ext cx="0" cy="874395"/>
    <xdr:pic>
      <xdr:nvPicPr>
        <xdr:cNvPr id="274" name="Picture 4" descr="LogoOnLight">
          <a:extLst>
            <a:ext uri="{FF2B5EF4-FFF2-40B4-BE49-F238E27FC236}">
              <a16:creationId xmlns:a16="http://schemas.microsoft.com/office/drawing/2014/main" id="{00000000-0008-0000-0400-00001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142875</xdr:colOff>
      <xdr:row>20</xdr:row>
      <xdr:rowOff>304800</xdr:rowOff>
    </xdr:from>
    <xdr:ext cx="0" cy="874395"/>
    <xdr:pic>
      <xdr:nvPicPr>
        <xdr:cNvPr id="275" name="Picture 4" descr="LogoOnLight">
          <a:extLst>
            <a:ext uri="{FF2B5EF4-FFF2-40B4-BE49-F238E27FC236}">
              <a16:creationId xmlns:a16="http://schemas.microsoft.com/office/drawing/2014/main" id="{00000000-0008-0000-0400-00001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3048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20</xdr:row>
      <xdr:rowOff>0</xdr:rowOff>
    </xdr:from>
    <xdr:ext cx="0" cy="1143000"/>
    <xdr:pic>
      <xdr:nvPicPr>
        <xdr:cNvPr id="276" name="Picture 34" descr="LogoOnLight">
          <a:extLst>
            <a:ext uri="{FF2B5EF4-FFF2-40B4-BE49-F238E27FC236}">
              <a16:creationId xmlns:a16="http://schemas.microsoft.com/office/drawing/2014/main" id="{00000000-0008-0000-0400-00001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20</xdr:row>
      <xdr:rowOff>0</xdr:rowOff>
    </xdr:from>
    <xdr:ext cx="0" cy="1123950"/>
    <xdr:pic>
      <xdr:nvPicPr>
        <xdr:cNvPr id="277" name="Picture 34" descr="LogoOnLight">
          <a:extLst>
            <a:ext uri="{FF2B5EF4-FFF2-40B4-BE49-F238E27FC236}">
              <a16:creationId xmlns:a16="http://schemas.microsoft.com/office/drawing/2014/main" id="{00000000-0008-0000-0400-00001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20</xdr:row>
      <xdr:rowOff>0</xdr:rowOff>
    </xdr:from>
    <xdr:ext cx="0" cy="1123950"/>
    <xdr:pic>
      <xdr:nvPicPr>
        <xdr:cNvPr id="278" name="Picture 34" descr="LogoOnLight">
          <a:extLst>
            <a:ext uri="{FF2B5EF4-FFF2-40B4-BE49-F238E27FC236}">
              <a16:creationId xmlns:a16="http://schemas.microsoft.com/office/drawing/2014/main" id="{00000000-0008-0000-0400-00001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20</xdr:row>
      <xdr:rowOff>0</xdr:rowOff>
    </xdr:from>
    <xdr:ext cx="0" cy="1123950"/>
    <xdr:pic>
      <xdr:nvPicPr>
        <xdr:cNvPr id="279" name="Picture 34" descr="LogoOnLight">
          <a:extLst>
            <a:ext uri="{FF2B5EF4-FFF2-40B4-BE49-F238E27FC236}">
              <a16:creationId xmlns:a16="http://schemas.microsoft.com/office/drawing/2014/main" id="{00000000-0008-0000-0400-00001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20</xdr:row>
      <xdr:rowOff>0</xdr:rowOff>
    </xdr:from>
    <xdr:ext cx="0" cy="1123950"/>
    <xdr:pic>
      <xdr:nvPicPr>
        <xdr:cNvPr id="280" name="Picture 34" descr="LogoOnLight">
          <a:extLst>
            <a:ext uri="{FF2B5EF4-FFF2-40B4-BE49-F238E27FC236}">
              <a16:creationId xmlns:a16="http://schemas.microsoft.com/office/drawing/2014/main" id="{00000000-0008-0000-0400-00001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20</xdr:row>
      <xdr:rowOff>0</xdr:rowOff>
    </xdr:from>
    <xdr:ext cx="0" cy="1123950"/>
    <xdr:pic>
      <xdr:nvPicPr>
        <xdr:cNvPr id="281" name="Picture 34" descr="LogoOnLight">
          <a:extLst>
            <a:ext uri="{FF2B5EF4-FFF2-40B4-BE49-F238E27FC236}">
              <a16:creationId xmlns:a16="http://schemas.microsoft.com/office/drawing/2014/main" id="{00000000-0008-0000-0400-00001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20</xdr:row>
      <xdr:rowOff>0</xdr:rowOff>
    </xdr:from>
    <xdr:ext cx="0" cy="1123950"/>
    <xdr:pic>
      <xdr:nvPicPr>
        <xdr:cNvPr id="282" name="Picture 34" descr="LogoOnLight">
          <a:extLst>
            <a:ext uri="{FF2B5EF4-FFF2-40B4-BE49-F238E27FC236}">
              <a16:creationId xmlns:a16="http://schemas.microsoft.com/office/drawing/2014/main" id="{00000000-0008-0000-0400-00001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20</xdr:row>
      <xdr:rowOff>0</xdr:rowOff>
    </xdr:from>
    <xdr:ext cx="0" cy="1123950"/>
    <xdr:pic>
      <xdr:nvPicPr>
        <xdr:cNvPr id="283" name="Picture 34" descr="LogoOnLight">
          <a:extLst>
            <a:ext uri="{FF2B5EF4-FFF2-40B4-BE49-F238E27FC236}">
              <a16:creationId xmlns:a16="http://schemas.microsoft.com/office/drawing/2014/main" id="{00000000-0008-0000-0400-00001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20</xdr:row>
      <xdr:rowOff>0</xdr:rowOff>
    </xdr:from>
    <xdr:ext cx="0" cy="1123950"/>
    <xdr:pic>
      <xdr:nvPicPr>
        <xdr:cNvPr id="284" name="Picture 34" descr="LogoOnLight">
          <a:extLst>
            <a:ext uri="{FF2B5EF4-FFF2-40B4-BE49-F238E27FC236}">
              <a16:creationId xmlns:a16="http://schemas.microsoft.com/office/drawing/2014/main" id="{00000000-0008-0000-0400-00001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20</xdr:row>
      <xdr:rowOff>0</xdr:rowOff>
    </xdr:from>
    <xdr:ext cx="0" cy="1123950"/>
    <xdr:pic>
      <xdr:nvPicPr>
        <xdr:cNvPr id="285" name="Picture 34" descr="LogoOnLight">
          <a:extLst>
            <a:ext uri="{FF2B5EF4-FFF2-40B4-BE49-F238E27FC236}">
              <a16:creationId xmlns:a16="http://schemas.microsoft.com/office/drawing/2014/main" id="{00000000-0008-0000-0400-00001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20</xdr:row>
      <xdr:rowOff>0</xdr:rowOff>
    </xdr:from>
    <xdr:ext cx="0" cy="1123950"/>
    <xdr:pic>
      <xdr:nvPicPr>
        <xdr:cNvPr id="286" name="Picture 34" descr="LogoOnLight">
          <a:extLst>
            <a:ext uri="{FF2B5EF4-FFF2-40B4-BE49-F238E27FC236}">
              <a16:creationId xmlns:a16="http://schemas.microsoft.com/office/drawing/2014/main" id="{00000000-0008-0000-0400-00001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20</xdr:row>
      <xdr:rowOff>0</xdr:rowOff>
    </xdr:from>
    <xdr:ext cx="0" cy="1123950"/>
    <xdr:pic>
      <xdr:nvPicPr>
        <xdr:cNvPr id="287" name="Picture 34" descr="LogoOnLight">
          <a:extLst>
            <a:ext uri="{FF2B5EF4-FFF2-40B4-BE49-F238E27FC236}">
              <a16:creationId xmlns:a16="http://schemas.microsoft.com/office/drawing/2014/main" id="{00000000-0008-0000-0400-00001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20</xdr:row>
      <xdr:rowOff>0</xdr:rowOff>
    </xdr:from>
    <xdr:ext cx="0" cy="1123950"/>
    <xdr:pic>
      <xdr:nvPicPr>
        <xdr:cNvPr id="288" name="Picture 34" descr="LogoOnLight">
          <a:extLst>
            <a:ext uri="{FF2B5EF4-FFF2-40B4-BE49-F238E27FC236}">
              <a16:creationId xmlns:a16="http://schemas.microsoft.com/office/drawing/2014/main" id="{00000000-0008-0000-0400-00002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20</xdr:row>
      <xdr:rowOff>0</xdr:rowOff>
    </xdr:from>
    <xdr:ext cx="0" cy="1123950"/>
    <xdr:pic>
      <xdr:nvPicPr>
        <xdr:cNvPr id="289" name="Picture 34" descr="LogoOnLight">
          <a:extLst>
            <a:ext uri="{FF2B5EF4-FFF2-40B4-BE49-F238E27FC236}">
              <a16:creationId xmlns:a16="http://schemas.microsoft.com/office/drawing/2014/main" id="{00000000-0008-0000-0400-00002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20</xdr:row>
      <xdr:rowOff>0</xdr:rowOff>
    </xdr:from>
    <xdr:ext cx="0" cy="1123950"/>
    <xdr:pic>
      <xdr:nvPicPr>
        <xdr:cNvPr id="290" name="Picture 34" descr="LogoOnLight">
          <a:extLst>
            <a:ext uri="{FF2B5EF4-FFF2-40B4-BE49-F238E27FC236}">
              <a16:creationId xmlns:a16="http://schemas.microsoft.com/office/drawing/2014/main" id="{00000000-0008-0000-0400-00002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20</xdr:row>
      <xdr:rowOff>0</xdr:rowOff>
    </xdr:from>
    <xdr:ext cx="0" cy="1123950"/>
    <xdr:pic>
      <xdr:nvPicPr>
        <xdr:cNvPr id="291" name="Picture 34" descr="LogoOnLight">
          <a:extLst>
            <a:ext uri="{FF2B5EF4-FFF2-40B4-BE49-F238E27FC236}">
              <a16:creationId xmlns:a16="http://schemas.microsoft.com/office/drawing/2014/main" id="{00000000-0008-0000-0400-00002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20</xdr:row>
      <xdr:rowOff>0</xdr:rowOff>
    </xdr:from>
    <xdr:ext cx="0" cy="1123950"/>
    <xdr:pic>
      <xdr:nvPicPr>
        <xdr:cNvPr id="292" name="Picture 34" descr="LogoOnLight">
          <a:extLst>
            <a:ext uri="{FF2B5EF4-FFF2-40B4-BE49-F238E27FC236}">
              <a16:creationId xmlns:a16="http://schemas.microsoft.com/office/drawing/2014/main" id="{00000000-0008-0000-0400-00002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20</xdr:row>
      <xdr:rowOff>0</xdr:rowOff>
    </xdr:from>
    <xdr:ext cx="0" cy="1123950"/>
    <xdr:pic>
      <xdr:nvPicPr>
        <xdr:cNvPr id="293" name="Picture 34" descr="LogoOnLight">
          <a:extLst>
            <a:ext uri="{FF2B5EF4-FFF2-40B4-BE49-F238E27FC236}">
              <a16:creationId xmlns:a16="http://schemas.microsoft.com/office/drawing/2014/main" id="{00000000-0008-0000-0400-00002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20</xdr:row>
      <xdr:rowOff>0</xdr:rowOff>
    </xdr:from>
    <xdr:ext cx="0" cy="1123950"/>
    <xdr:pic>
      <xdr:nvPicPr>
        <xdr:cNvPr id="294" name="Picture 34" descr="LogoOnLight">
          <a:extLst>
            <a:ext uri="{FF2B5EF4-FFF2-40B4-BE49-F238E27FC236}">
              <a16:creationId xmlns:a16="http://schemas.microsoft.com/office/drawing/2014/main" id="{00000000-0008-0000-0400-00002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20</xdr:row>
      <xdr:rowOff>0</xdr:rowOff>
    </xdr:from>
    <xdr:ext cx="0" cy="1123950"/>
    <xdr:pic>
      <xdr:nvPicPr>
        <xdr:cNvPr id="295" name="Picture 34" descr="LogoOnLight">
          <a:extLst>
            <a:ext uri="{FF2B5EF4-FFF2-40B4-BE49-F238E27FC236}">
              <a16:creationId xmlns:a16="http://schemas.microsoft.com/office/drawing/2014/main" id="{00000000-0008-0000-0400-00002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20</xdr:row>
      <xdr:rowOff>0</xdr:rowOff>
    </xdr:from>
    <xdr:ext cx="0" cy="1123950"/>
    <xdr:pic>
      <xdr:nvPicPr>
        <xdr:cNvPr id="296" name="Picture 34" descr="LogoOnLight">
          <a:extLst>
            <a:ext uri="{FF2B5EF4-FFF2-40B4-BE49-F238E27FC236}">
              <a16:creationId xmlns:a16="http://schemas.microsoft.com/office/drawing/2014/main" id="{00000000-0008-0000-0400-00002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20</xdr:row>
      <xdr:rowOff>0</xdr:rowOff>
    </xdr:from>
    <xdr:ext cx="0" cy="1123950"/>
    <xdr:pic>
      <xdr:nvPicPr>
        <xdr:cNvPr id="297" name="Picture 34" descr="LogoOnLight">
          <a:extLst>
            <a:ext uri="{FF2B5EF4-FFF2-40B4-BE49-F238E27FC236}">
              <a16:creationId xmlns:a16="http://schemas.microsoft.com/office/drawing/2014/main" id="{00000000-0008-0000-0400-00002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20</xdr:row>
      <xdr:rowOff>0</xdr:rowOff>
    </xdr:from>
    <xdr:ext cx="0" cy="1123950"/>
    <xdr:pic>
      <xdr:nvPicPr>
        <xdr:cNvPr id="298" name="Picture 34" descr="LogoOnLight">
          <a:extLst>
            <a:ext uri="{FF2B5EF4-FFF2-40B4-BE49-F238E27FC236}">
              <a16:creationId xmlns:a16="http://schemas.microsoft.com/office/drawing/2014/main" id="{00000000-0008-0000-0400-00002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20</xdr:row>
      <xdr:rowOff>0</xdr:rowOff>
    </xdr:from>
    <xdr:ext cx="0" cy="1123950"/>
    <xdr:pic>
      <xdr:nvPicPr>
        <xdr:cNvPr id="299" name="Picture 34" descr="LogoOnLight">
          <a:extLst>
            <a:ext uri="{FF2B5EF4-FFF2-40B4-BE49-F238E27FC236}">
              <a16:creationId xmlns:a16="http://schemas.microsoft.com/office/drawing/2014/main" id="{00000000-0008-0000-0400-00002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20</xdr:row>
      <xdr:rowOff>0</xdr:rowOff>
    </xdr:from>
    <xdr:ext cx="0" cy="1123950"/>
    <xdr:pic>
      <xdr:nvPicPr>
        <xdr:cNvPr id="300" name="Picture 34" descr="LogoOnLight">
          <a:extLst>
            <a:ext uri="{FF2B5EF4-FFF2-40B4-BE49-F238E27FC236}">
              <a16:creationId xmlns:a16="http://schemas.microsoft.com/office/drawing/2014/main" id="{00000000-0008-0000-0400-00002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20</xdr:row>
      <xdr:rowOff>0</xdr:rowOff>
    </xdr:from>
    <xdr:ext cx="0" cy="1123950"/>
    <xdr:pic>
      <xdr:nvPicPr>
        <xdr:cNvPr id="301" name="Picture 34" descr="LogoOnLight">
          <a:extLst>
            <a:ext uri="{FF2B5EF4-FFF2-40B4-BE49-F238E27FC236}">
              <a16:creationId xmlns:a16="http://schemas.microsoft.com/office/drawing/2014/main" id="{00000000-0008-0000-0400-00002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20</xdr:row>
      <xdr:rowOff>0</xdr:rowOff>
    </xdr:from>
    <xdr:ext cx="0" cy="1123950"/>
    <xdr:pic>
      <xdr:nvPicPr>
        <xdr:cNvPr id="302" name="Picture 34" descr="LogoOnLight">
          <a:extLst>
            <a:ext uri="{FF2B5EF4-FFF2-40B4-BE49-F238E27FC236}">
              <a16:creationId xmlns:a16="http://schemas.microsoft.com/office/drawing/2014/main" id="{00000000-0008-0000-0400-00002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20</xdr:row>
      <xdr:rowOff>0</xdr:rowOff>
    </xdr:from>
    <xdr:ext cx="0" cy="1123950"/>
    <xdr:pic>
      <xdr:nvPicPr>
        <xdr:cNvPr id="303" name="Picture 34" descr="LogoOnLight">
          <a:extLst>
            <a:ext uri="{FF2B5EF4-FFF2-40B4-BE49-F238E27FC236}">
              <a16:creationId xmlns:a16="http://schemas.microsoft.com/office/drawing/2014/main" id="{00000000-0008-0000-0400-00002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20</xdr:row>
      <xdr:rowOff>0</xdr:rowOff>
    </xdr:from>
    <xdr:ext cx="0" cy="1123950"/>
    <xdr:pic>
      <xdr:nvPicPr>
        <xdr:cNvPr id="304" name="Picture 34" descr="LogoOnLight">
          <a:extLst>
            <a:ext uri="{FF2B5EF4-FFF2-40B4-BE49-F238E27FC236}">
              <a16:creationId xmlns:a16="http://schemas.microsoft.com/office/drawing/2014/main" id="{00000000-0008-0000-0400-00003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20</xdr:row>
      <xdr:rowOff>0</xdr:rowOff>
    </xdr:from>
    <xdr:ext cx="0" cy="1123950"/>
    <xdr:pic>
      <xdr:nvPicPr>
        <xdr:cNvPr id="305" name="Picture 34" descr="LogoOnLight">
          <a:extLst>
            <a:ext uri="{FF2B5EF4-FFF2-40B4-BE49-F238E27FC236}">
              <a16:creationId xmlns:a16="http://schemas.microsoft.com/office/drawing/2014/main" id="{00000000-0008-0000-0400-00003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20</xdr:row>
      <xdr:rowOff>0</xdr:rowOff>
    </xdr:from>
    <xdr:ext cx="0" cy="1123950"/>
    <xdr:pic>
      <xdr:nvPicPr>
        <xdr:cNvPr id="306" name="Picture 34" descr="LogoOnLight">
          <a:extLst>
            <a:ext uri="{FF2B5EF4-FFF2-40B4-BE49-F238E27FC236}">
              <a16:creationId xmlns:a16="http://schemas.microsoft.com/office/drawing/2014/main" id="{00000000-0008-0000-0400-00003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20</xdr:row>
      <xdr:rowOff>0</xdr:rowOff>
    </xdr:from>
    <xdr:ext cx="0" cy="1123950"/>
    <xdr:pic>
      <xdr:nvPicPr>
        <xdr:cNvPr id="307" name="Picture 34" descr="LogoOnLight">
          <a:extLst>
            <a:ext uri="{FF2B5EF4-FFF2-40B4-BE49-F238E27FC236}">
              <a16:creationId xmlns:a16="http://schemas.microsoft.com/office/drawing/2014/main" id="{00000000-0008-0000-0400-00003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20</xdr:row>
      <xdr:rowOff>0</xdr:rowOff>
    </xdr:from>
    <xdr:ext cx="0" cy="1123950"/>
    <xdr:pic>
      <xdr:nvPicPr>
        <xdr:cNvPr id="308" name="Picture 34" descr="LogoOnLight">
          <a:extLst>
            <a:ext uri="{FF2B5EF4-FFF2-40B4-BE49-F238E27FC236}">
              <a16:creationId xmlns:a16="http://schemas.microsoft.com/office/drawing/2014/main" id="{00000000-0008-0000-0400-00003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20</xdr:row>
      <xdr:rowOff>0</xdr:rowOff>
    </xdr:from>
    <xdr:ext cx="0" cy="1123950"/>
    <xdr:pic>
      <xdr:nvPicPr>
        <xdr:cNvPr id="309" name="Picture 34" descr="LogoOnLight">
          <a:extLst>
            <a:ext uri="{FF2B5EF4-FFF2-40B4-BE49-F238E27FC236}">
              <a16:creationId xmlns:a16="http://schemas.microsoft.com/office/drawing/2014/main" id="{00000000-0008-0000-0400-00003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20</xdr:row>
      <xdr:rowOff>0</xdr:rowOff>
    </xdr:from>
    <xdr:ext cx="0" cy="1123950"/>
    <xdr:pic>
      <xdr:nvPicPr>
        <xdr:cNvPr id="310" name="Picture 34" descr="LogoOnLight">
          <a:extLst>
            <a:ext uri="{FF2B5EF4-FFF2-40B4-BE49-F238E27FC236}">
              <a16:creationId xmlns:a16="http://schemas.microsoft.com/office/drawing/2014/main" id="{00000000-0008-0000-0400-00003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51</xdr:row>
      <xdr:rowOff>304800</xdr:rowOff>
    </xdr:from>
    <xdr:ext cx="0" cy="0"/>
    <xdr:pic>
      <xdr:nvPicPr>
        <xdr:cNvPr id="311" name="Picture 34" descr="LogoOnLight">
          <a:extLst>
            <a:ext uri="{FF2B5EF4-FFF2-40B4-BE49-F238E27FC236}">
              <a16:creationId xmlns:a16="http://schemas.microsoft.com/office/drawing/2014/main" id="{00000000-0008-0000-0400-00003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125253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51</xdr:row>
      <xdr:rowOff>0</xdr:rowOff>
    </xdr:from>
    <xdr:ext cx="0" cy="647700"/>
    <xdr:pic>
      <xdr:nvPicPr>
        <xdr:cNvPr id="312" name="Picture 4" descr="LogoOnLight">
          <a:extLst>
            <a:ext uri="{FF2B5EF4-FFF2-40B4-BE49-F238E27FC236}">
              <a16:creationId xmlns:a16="http://schemas.microsoft.com/office/drawing/2014/main" id="{00000000-0008-0000-0400-00003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12220575"/>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51</xdr:row>
      <xdr:rowOff>0</xdr:rowOff>
    </xdr:from>
    <xdr:ext cx="0" cy="876300"/>
    <xdr:pic>
      <xdr:nvPicPr>
        <xdr:cNvPr id="313" name="Picture 4" descr="LogoOnLight">
          <a:extLst>
            <a:ext uri="{FF2B5EF4-FFF2-40B4-BE49-F238E27FC236}">
              <a16:creationId xmlns:a16="http://schemas.microsoft.com/office/drawing/2014/main" id="{00000000-0008-0000-0400-00003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12220575"/>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51</xdr:row>
      <xdr:rowOff>0</xdr:rowOff>
    </xdr:from>
    <xdr:ext cx="0" cy="870585"/>
    <xdr:pic>
      <xdr:nvPicPr>
        <xdr:cNvPr id="314" name="Picture 4" descr="LogoOnLight">
          <a:extLst>
            <a:ext uri="{FF2B5EF4-FFF2-40B4-BE49-F238E27FC236}">
              <a16:creationId xmlns:a16="http://schemas.microsoft.com/office/drawing/2014/main" id="{00000000-0008-0000-0400-00003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12220575"/>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51</xdr:row>
      <xdr:rowOff>0</xdr:rowOff>
    </xdr:from>
    <xdr:ext cx="0" cy="870585"/>
    <xdr:pic>
      <xdr:nvPicPr>
        <xdr:cNvPr id="315" name="Picture 4" descr="LogoOnLight">
          <a:extLst>
            <a:ext uri="{FF2B5EF4-FFF2-40B4-BE49-F238E27FC236}">
              <a16:creationId xmlns:a16="http://schemas.microsoft.com/office/drawing/2014/main" id="{00000000-0008-0000-0400-00003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12220575"/>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152400</xdr:colOff>
      <xdr:row>51</xdr:row>
      <xdr:rowOff>304800</xdr:rowOff>
    </xdr:from>
    <xdr:ext cx="0" cy="0"/>
    <xdr:pic>
      <xdr:nvPicPr>
        <xdr:cNvPr id="316" name="Picture 76" descr="LogoOnDark">
          <a:extLst>
            <a:ext uri="{FF2B5EF4-FFF2-40B4-BE49-F238E27FC236}">
              <a16:creationId xmlns:a16="http://schemas.microsoft.com/office/drawing/2014/main" id="{00000000-0008-0000-0400-00003C01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33600" y="125253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180975</xdr:colOff>
      <xdr:row>10</xdr:row>
      <xdr:rowOff>0</xdr:rowOff>
    </xdr:from>
    <xdr:to>
      <xdr:col>0</xdr:col>
      <xdr:colOff>180975</xdr:colOff>
      <xdr:row>17</xdr:row>
      <xdr:rowOff>80010</xdr:rowOff>
    </xdr:to>
    <xdr:pic>
      <xdr:nvPicPr>
        <xdr:cNvPr id="321" name="Picture 34" descr="LogoOnLight">
          <a:extLst>
            <a:ext uri="{FF2B5EF4-FFF2-40B4-BE49-F238E27FC236}">
              <a16:creationId xmlns:a16="http://schemas.microsoft.com/office/drawing/2014/main" id="{00000000-0008-0000-0400-00004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000375"/>
          <a:ext cx="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10</xdr:row>
      <xdr:rowOff>304800</xdr:rowOff>
    </xdr:from>
    <xdr:to>
      <xdr:col>3</xdr:col>
      <xdr:colOff>142875</xdr:colOff>
      <xdr:row>11</xdr:row>
      <xdr:rowOff>0</xdr:rowOff>
    </xdr:to>
    <xdr:pic>
      <xdr:nvPicPr>
        <xdr:cNvPr id="322" name="Picture 34" descr="LogoOnLight">
          <a:extLst>
            <a:ext uri="{FF2B5EF4-FFF2-40B4-BE49-F238E27FC236}">
              <a16:creationId xmlns:a16="http://schemas.microsoft.com/office/drawing/2014/main" id="{00000000-0008-0000-0400-00004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33051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10</xdr:row>
      <xdr:rowOff>0</xdr:rowOff>
    </xdr:from>
    <xdr:to>
      <xdr:col>0</xdr:col>
      <xdr:colOff>152400</xdr:colOff>
      <xdr:row>12</xdr:row>
      <xdr:rowOff>270510</xdr:rowOff>
    </xdr:to>
    <xdr:pic>
      <xdr:nvPicPr>
        <xdr:cNvPr id="323" name="Picture 34" descr="LogoOnLight">
          <a:extLst>
            <a:ext uri="{FF2B5EF4-FFF2-40B4-BE49-F238E27FC236}">
              <a16:creationId xmlns:a16="http://schemas.microsoft.com/office/drawing/2014/main" id="{00000000-0008-0000-0400-00004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000375"/>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180975</xdr:colOff>
      <xdr:row>10</xdr:row>
      <xdr:rowOff>133350</xdr:rowOff>
    </xdr:from>
    <xdr:ext cx="0" cy="1123950"/>
    <xdr:pic>
      <xdr:nvPicPr>
        <xdr:cNvPr id="324" name="Picture 34" descr="LogoOnLight">
          <a:extLst>
            <a:ext uri="{FF2B5EF4-FFF2-40B4-BE49-F238E27FC236}">
              <a16:creationId xmlns:a16="http://schemas.microsoft.com/office/drawing/2014/main" id="{00000000-0008-0000-0400-00004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52450"/>
    <xdr:pic>
      <xdr:nvPicPr>
        <xdr:cNvPr id="325" name="Picture 34" descr="LogoOnLight">
          <a:extLst>
            <a:ext uri="{FF2B5EF4-FFF2-40B4-BE49-F238E27FC236}">
              <a16:creationId xmlns:a16="http://schemas.microsoft.com/office/drawing/2014/main" id="{00000000-0008-0000-0400-00004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23950"/>
    <xdr:pic>
      <xdr:nvPicPr>
        <xdr:cNvPr id="326" name="Picture 34" descr="LogoOnLight">
          <a:extLst>
            <a:ext uri="{FF2B5EF4-FFF2-40B4-BE49-F238E27FC236}">
              <a16:creationId xmlns:a16="http://schemas.microsoft.com/office/drawing/2014/main" id="{00000000-0008-0000-0400-00004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52450"/>
    <xdr:pic>
      <xdr:nvPicPr>
        <xdr:cNvPr id="327" name="Picture 34" descr="LogoOnLight">
          <a:extLst>
            <a:ext uri="{FF2B5EF4-FFF2-40B4-BE49-F238E27FC236}">
              <a16:creationId xmlns:a16="http://schemas.microsoft.com/office/drawing/2014/main" id="{00000000-0008-0000-0400-00004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23950"/>
    <xdr:pic>
      <xdr:nvPicPr>
        <xdr:cNvPr id="328" name="Picture 34" descr="LogoOnLight">
          <a:extLst>
            <a:ext uri="{FF2B5EF4-FFF2-40B4-BE49-F238E27FC236}">
              <a16:creationId xmlns:a16="http://schemas.microsoft.com/office/drawing/2014/main" id="{00000000-0008-0000-0400-00004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10</xdr:row>
      <xdr:rowOff>0</xdr:rowOff>
    </xdr:from>
    <xdr:ext cx="0" cy="647700"/>
    <xdr:pic>
      <xdr:nvPicPr>
        <xdr:cNvPr id="329" name="Picture 4" descr="LogoOnLight">
          <a:extLst>
            <a:ext uri="{FF2B5EF4-FFF2-40B4-BE49-F238E27FC236}">
              <a16:creationId xmlns:a16="http://schemas.microsoft.com/office/drawing/2014/main" id="{00000000-0008-0000-0400-00004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3000375"/>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10</xdr:row>
      <xdr:rowOff>0</xdr:rowOff>
    </xdr:from>
    <xdr:ext cx="0" cy="876300"/>
    <xdr:pic>
      <xdr:nvPicPr>
        <xdr:cNvPr id="330" name="Picture 4" descr="LogoOnLight">
          <a:extLst>
            <a:ext uri="{FF2B5EF4-FFF2-40B4-BE49-F238E27FC236}">
              <a16:creationId xmlns:a16="http://schemas.microsoft.com/office/drawing/2014/main" id="{00000000-0008-0000-0400-00004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3000375"/>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10</xdr:row>
      <xdr:rowOff>0</xdr:rowOff>
    </xdr:from>
    <xdr:ext cx="0" cy="870585"/>
    <xdr:pic>
      <xdr:nvPicPr>
        <xdr:cNvPr id="331" name="Picture 4" descr="LogoOnLight">
          <a:extLst>
            <a:ext uri="{FF2B5EF4-FFF2-40B4-BE49-F238E27FC236}">
              <a16:creationId xmlns:a16="http://schemas.microsoft.com/office/drawing/2014/main" id="{00000000-0008-0000-0400-00004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3000375"/>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10</xdr:row>
      <xdr:rowOff>0</xdr:rowOff>
    </xdr:from>
    <xdr:ext cx="0" cy="870585"/>
    <xdr:pic>
      <xdr:nvPicPr>
        <xdr:cNvPr id="332" name="Picture 4" descr="LogoOnLight">
          <a:extLst>
            <a:ext uri="{FF2B5EF4-FFF2-40B4-BE49-F238E27FC236}">
              <a16:creationId xmlns:a16="http://schemas.microsoft.com/office/drawing/2014/main" id="{00000000-0008-0000-0400-00004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3000375"/>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0</xdr:rowOff>
    </xdr:from>
    <xdr:ext cx="0" cy="1127760"/>
    <xdr:pic>
      <xdr:nvPicPr>
        <xdr:cNvPr id="333" name="Picture 34" descr="LogoOnLight">
          <a:extLst>
            <a:ext uri="{FF2B5EF4-FFF2-40B4-BE49-F238E27FC236}">
              <a16:creationId xmlns:a16="http://schemas.microsoft.com/office/drawing/2014/main" id="{00000000-0008-0000-0400-00004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000375"/>
          <a:ext cx="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0</xdr:rowOff>
    </xdr:from>
    <xdr:ext cx="0" cy="556260"/>
    <xdr:pic>
      <xdr:nvPicPr>
        <xdr:cNvPr id="334" name="Picture 34" descr="LogoOnLight">
          <a:extLst>
            <a:ext uri="{FF2B5EF4-FFF2-40B4-BE49-F238E27FC236}">
              <a16:creationId xmlns:a16="http://schemas.microsoft.com/office/drawing/2014/main" id="{00000000-0008-0000-0400-00004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000375"/>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0</xdr:rowOff>
    </xdr:from>
    <xdr:ext cx="0" cy="1127760"/>
    <xdr:pic>
      <xdr:nvPicPr>
        <xdr:cNvPr id="335" name="Picture 34" descr="LogoOnLight">
          <a:extLst>
            <a:ext uri="{FF2B5EF4-FFF2-40B4-BE49-F238E27FC236}">
              <a16:creationId xmlns:a16="http://schemas.microsoft.com/office/drawing/2014/main" id="{00000000-0008-0000-0400-00004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000375"/>
          <a:ext cx="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0</xdr:rowOff>
    </xdr:from>
    <xdr:ext cx="0" cy="556260"/>
    <xdr:pic>
      <xdr:nvPicPr>
        <xdr:cNvPr id="336" name="Picture 34" descr="LogoOnLight">
          <a:extLst>
            <a:ext uri="{FF2B5EF4-FFF2-40B4-BE49-F238E27FC236}">
              <a16:creationId xmlns:a16="http://schemas.microsoft.com/office/drawing/2014/main" id="{00000000-0008-0000-0400-00005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000375"/>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0</xdr:rowOff>
    </xdr:from>
    <xdr:ext cx="0" cy="1127760"/>
    <xdr:pic>
      <xdr:nvPicPr>
        <xdr:cNvPr id="337" name="Picture 34" descr="LogoOnLight">
          <a:extLst>
            <a:ext uri="{FF2B5EF4-FFF2-40B4-BE49-F238E27FC236}">
              <a16:creationId xmlns:a16="http://schemas.microsoft.com/office/drawing/2014/main" id="{00000000-0008-0000-0400-00005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000375"/>
          <a:ext cx="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0</xdr:rowOff>
    </xdr:from>
    <xdr:ext cx="0" cy="556260"/>
    <xdr:pic>
      <xdr:nvPicPr>
        <xdr:cNvPr id="338" name="Picture 34" descr="LogoOnLight">
          <a:extLst>
            <a:ext uri="{FF2B5EF4-FFF2-40B4-BE49-F238E27FC236}">
              <a16:creationId xmlns:a16="http://schemas.microsoft.com/office/drawing/2014/main" id="{00000000-0008-0000-0400-00005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000375"/>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0</xdr:rowOff>
    </xdr:from>
    <xdr:ext cx="0" cy="1127760"/>
    <xdr:pic>
      <xdr:nvPicPr>
        <xdr:cNvPr id="339" name="Picture 34" descr="LogoOnLight">
          <a:extLst>
            <a:ext uri="{FF2B5EF4-FFF2-40B4-BE49-F238E27FC236}">
              <a16:creationId xmlns:a16="http://schemas.microsoft.com/office/drawing/2014/main" id="{00000000-0008-0000-0400-00005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000375"/>
          <a:ext cx="0" cy="11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0</xdr:rowOff>
    </xdr:from>
    <xdr:ext cx="0" cy="556260"/>
    <xdr:pic>
      <xdr:nvPicPr>
        <xdr:cNvPr id="340" name="Picture 34" descr="LogoOnLight">
          <a:extLst>
            <a:ext uri="{FF2B5EF4-FFF2-40B4-BE49-F238E27FC236}">
              <a16:creationId xmlns:a16="http://schemas.microsoft.com/office/drawing/2014/main" id="{00000000-0008-0000-0400-00005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000375"/>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152400</xdr:colOff>
      <xdr:row>10</xdr:row>
      <xdr:rowOff>304800</xdr:rowOff>
    </xdr:from>
    <xdr:ext cx="0" cy="0"/>
    <xdr:pic>
      <xdr:nvPicPr>
        <xdr:cNvPr id="341" name="Picture 76" descr="LogoOnDark">
          <a:extLst>
            <a:ext uri="{FF2B5EF4-FFF2-40B4-BE49-F238E27FC236}">
              <a16:creationId xmlns:a16="http://schemas.microsoft.com/office/drawing/2014/main" id="{00000000-0008-0000-0400-00005501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33600" y="33051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304800</xdr:rowOff>
    </xdr:from>
    <xdr:ext cx="0" cy="876300"/>
    <xdr:pic>
      <xdr:nvPicPr>
        <xdr:cNvPr id="342" name="Picture 76" descr="LogoOnDark">
          <a:extLst>
            <a:ext uri="{FF2B5EF4-FFF2-40B4-BE49-F238E27FC236}">
              <a16:creationId xmlns:a16="http://schemas.microsoft.com/office/drawing/2014/main" id="{00000000-0008-0000-0400-00005601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3305175"/>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43000"/>
    <xdr:pic>
      <xdr:nvPicPr>
        <xdr:cNvPr id="343" name="Picture 34" descr="LogoOnLight">
          <a:extLst>
            <a:ext uri="{FF2B5EF4-FFF2-40B4-BE49-F238E27FC236}">
              <a16:creationId xmlns:a16="http://schemas.microsoft.com/office/drawing/2014/main" id="{00000000-0008-0000-0400-00005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71500"/>
    <xdr:pic>
      <xdr:nvPicPr>
        <xdr:cNvPr id="344" name="Picture 34" descr="LogoOnLight">
          <a:extLst>
            <a:ext uri="{FF2B5EF4-FFF2-40B4-BE49-F238E27FC236}">
              <a16:creationId xmlns:a16="http://schemas.microsoft.com/office/drawing/2014/main" id="{00000000-0008-0000-0400-00005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23950"/>
    <xdr:pic>
      <xdr:nvPicPr>
        <xdr:cNvPr id="345" name="Picture 34" descr="LogoOnLight">
          <a:extLst>
            <a:ext uri="{FF2B5EF4-FFF2-40B4-BE49-F238E27FC236}">
              <a16:creationId xmlns:a16="http://schemas.microsoft.com/office/drawing/2014/main" id="{00000000-0008-0000-0400-00005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52450"/>
    <xdr:pic>
      <xdr:nvPicPr>
        <xdr:cNvPr id="346" name="Picture 34" descr="LogoOnLight">
          <a:extLst>
            <a:ext uri="{FF2B5EF4-FFF2-40B4-BE49-F238E27FC236}">
              <a16:creationId xmlns:a16="http://schemas.microsoft.com/office/drawing/2014/main" id="{00000000-0008-0000-0400-00005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23950"/>
    <xdr:pic>
      <xdr:nvPicPr>
        <xdr:cNvPr id="347" name="Picture 34" descr="LogoOnLight">
          <a:extLst>
            <a:ext uri="{FF2B5EF4-FFF2-40B4-BE49-F238E27FC236}">
              <a16:creationId xmlns:a16="http://schemas.microsoft.com/office/drawing/2014/main" id="{00000000-0008-0000-0400-00005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52450"/>
    <xdr:pic>
      <xdr:nvPicPr>
        <xdr:cNvPr id="348" name="Picture 34" descr="LogoOnLight">
          <a:extLst>
            <a:ext uri="{FF2B5EF4-FFF2-40B4-BE49-F238E27FC236}">
              <a16:creationId xmlns:a16="http://schemas.microsoft.com/office/drawing/2014/main" id="{00000000-0008-0000-0400-00005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23950"/>
    <xdr:pic>
      <xdr:nvPicPr>
        <xdr:cNvPr id="349" name="Picture 34" descr="LogoOnLight">
          <a:extLst>
            <a:ext uri="{FF2B5EF4-FFF2-40B4-BE49-F238E27FC236}">
              <a16:creationId xmlns:a16="http://schemas.microsoft.com/office/drawing/2014/main" id="{00000000-0008-0000-0400-00005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52450"/>
    <xdr:pic>
      <xdr:nvPicPr>
        <xdr:cNvPr id="350" name="Picture 34" descr="LogoOnLight">
          <a:extLst>
            <a:ext uri="{FF2B5EF4-FFF2-40B4-BE49-F238E27FC236}">
              <a16:creationId xmlns:a16="http://schemas.microsoft.com/office/drawing/2014/main" id="{00000000-0008-0000-0400-00005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23950"/>
    <xdr:pic>
      <xdr:nvPicPr>
        <xdr:cNvPr id="351" name="Picture 34" descr="LogoOnLight">
          <a:extLst>
            <a:ext uri="{FF2B5EF4-FFF2-40B4-BE49-F238E27FC236}">
              <a16:creationId xmlns:a16="http://schemas.microsoft.com/office/drawing/2014/main" id="{00000000-0008-0000-0400-00005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52450"/>
    <xdr:pic>
      <xdr:nvPicPr>
        <xdr:cNvPr id="352" name="Picture 34" descr="LogoOnLight">
          <a:extLst>
            <a:ext uri="{FF2B5EF4-FFF2-40B4-BE49-F238E27FC236}">
              <a16:creationId xmlns:a16="http://schemas.microsoft.com/office/drawing/2014/main" id="{00000000-0008-0000-0400-00006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23950"/>
    <xdr:pic>
      <xdr:nvPicPr>
        <xdr:cNvPr id="353" name="Picture 34" descr="LogoOnLight">
          <a:extLst>
            <a:ext uri="{FF2B5EF4-FFF2-40B4-BE49-F238E27FC236}">
              <a16:creationId xmlns:a16="http://schemas.microsoft.com/office/drawing/2014/main" id="{00000000-0008-0000-0400-00006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52450"/>
    <xdr:pic>
      <xdr:nvPicPr>
        <xdr:cNvPr id="354" name="Picture 34" descr="LogoOnLight">
          <a:extLst>
            <a:ext uri="{FF2B5EF4-FFF2-40B4-BE49-F238E27FC236}">
              <a16:creationId xmlns:a16="http://schemas.microsoft.com/office/drawing/2014/main" id="{00000000-0008-0000-0400-00006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23950"/>
    <xdr:pic>
      <xdr:nvPicPr>
        <xdr:cNvPr id="355" name="Picture 34" descr="LogoOnLight">
          <a:extLst>
            <a:ext uri="{FF2B5EF4-FFF2-40B4-BE49-F238E27FC236}">
              <a16:creationId xmlns:a16="http://schemas.microsoft.com/office/drawing/2014/main" id="{00000000-0008-0000-0400-00006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52450"/>
    <xdr:pic>
      <xdr:nvPicPr>
        <xdr:cNvPr id="356" name="Picture 34" descr="LogoOnLight">
          <a:extLst>
            <a:ext uri="{FF2B5EF4-FFF2-40B4-BE49-F238E27FC236}">
              <a16:creationId xmlns:a16="http://schemas.microsoft.com/office/drawing/2014/main" id="{00000000-0008-0000-0400-00006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23950"/>
    <xdr:pic>
      <xdr:nvPicPr>
        <xdr:cNvPr id="357" name="Picture 34" descr="LogoOnLight">
          <a:extLst>
            <a:ext uri="{FF2B5EF4-FFF2-40B4-BE49-F238E27FC236}">
              <a16:creationId xmlns:a16="http://schemas.microsoft.com/office/drawing/2014/main" id="{00000000-0008-0000-0400-00006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52450"/>
    <xdr:pic>
      <xdr:nvPicPr>
        <xdr:cNvPr id="358" name="Picture 34" descr="LogoOnLight">
          <a:extLst>
            <a:ext uri="{FF2B5EF4-FFF2-40B4-BE49-F238E27FC236}">
              <a16:creationId xmlns:a16="http://schemas.microsoft.com/office/drawing/2014/main" id="{00000000-0008-0000-0400-00006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23950"/>
    <xdr:pic>
      <xdr:nvPicPr>
        <xdr:cNvPr id="359" name="Picture 34" descr="LogoOnLight">
          <a:extLst>
            <a:ext uri="{FF2B5EF4-FFF2-40B4-BE49-F238E27FC236}">
              <a16:creationId xmlns:a16="http://schemas.microsoft.com/office/drawing/2014/main" id="{00000000-0008-0000-0400-00006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52450"/>
    <xdr:pic>
      <xdr:nvPicPr>
        <xdr:cNvPr id="360" name="Picture 34" descr="LogoOnLight">
          <a:extLst>
            <a:ext uri="{FF2B5EF4-FFF2-40B4-BE49-F238E27FC236}">
              <a16:creationId xmlns:a16="http://schemas.microsoft.com/office/drawing/2014/main" id="{00000000-0008-0000-0400-00006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23950"/>
    <xdr:pic>
      <xdr:nvPicPr>
        <xdr:cNvPr id="361" name="Picture 34" descr="LogoOnLight">
          <a:extLst>
            <a:ext uri="{FF2B5EF4-FFF2-40B4-BE49-F238E27FC236}">
              <a16:creationId xmlns:a16="http://schemas.microsoft.com/office/drawing/2014/main" id="{00000000-0008-0000-0400-00006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52450"/>
    <xdr:pic>
      <xdr:nvPicPr>
        <xdr:cNvPr id="362" name="Picture 34" descr="LogoOnLight">
          <a:extLst>
            <a:ext uri="{FF2B5EF4-FFF2-40B4-BE49-F238E27FC236}">
              <a16:creationId xmlns:a16="http://schemas.microsoft.com/office/drawing/2014/main" id="{00000000-0008-0000-0400-00006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10</xdr:row>
      <xdr:rowOff>133350</xdr:rowOff>
    </xdr:from>
    <xdr:ext cx="0" cy="1123950"/>
    <xdr:pic>
      <xdr:nvPicPr>
        <xdr:cNvPr id="363" name="Picture 34" descr="LogoOnLight">
          <a:extLst>
            <a:ext uri="{FF2B5EF4-FFF2-40B4-BE49-F238E27FC236}">
              <a16:creationId xmlns:a16="http://schemas.microsoft.com/office/drawing/2014/main" id="{00000000-0008-0000-0400-00006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10</xdr:row>
      <xdr:rowOff>704850</xdr:rowOff>
    </xdr:from>
    <xdr:ext cx="0" cy="552450"/>
    <xdr:pic>
      <xdr:nvPicPr>
        <xdr:cNvPr id="364" name="Picture 34" descr="LogoOnLight">
          <a:extLst>
            <a:ext uri="{FF2B5EF4-FFF2-40B4-BE49-F238E27FC236}">
              <a16:creationId xmlns:a16="http://schemas.microsoft.com/office/drawing/2014/main" id="{00000000-0008-0000-0400-00006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10</xdr:row>
      <xdr:rowOff>133350</xdr:rowOff>
    </xdr:from>
    <xdr:ext cx="0" cy="1123950"/>
    <xdr:pic>
      <xdr:nvPicPr>
        <xdr:cNvPr id="365" name="Picture 34" descr="LogoOnLight">
          <a:extLst>
            <a:ext uri="{FF2B5EF4-FFF2-40B4-BE49-F238E27FC236}">
              <a16:creationId xmlns:a16="http://schemas.microsoft.com/office/drawing/2014/main" id="{00000000-0008-0000-0400-00006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10</xdr:row>
      <xdr:rowOff>704850</xdr:rowOff>
    </xdr:from>
    <xdr:ext cx="0" cy="552450"/>
    <xdr:pic>
      <xdr:nvPicPr>
        <xdr:cNvPr id="366" name="Picture 34" descr="LogoOnLight">
          <a:extLst>
            <a:ext uri="{FF2B5EF4-FFF2-40B4-BE49-F238E27FC236}">
              <a16:creationId xmlns:a16="http://schemas.microsoft.com/office/drawing/2014/main" id="{00000000-0008-0000-0400-00006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23950"/>
    <xdr:pic>
      <xdr:nvPicPr>
        <xdr:cNvPr id="367" name="Picture 34" descr="LogoOnLight">
          <a:extLst>
            <a:ext uri="{FF2B5EF4-FFF2-40B4-BE49-F238E27FC236}">
              <a16:creationId xmlns:a16="http://schemas.microsoft.com/office/drawing/2014/main" id="{00000000-0008-0000-0400-00006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52450"/>
    <xdr:pic>
      <xdr:nvPicPr>
        <xdr:cNvPr id="368" name="Picture 34" descr="LogoOnLight">
          <a:extLst>
            <a:ext uri="{FF2B5EF4-FFF2-40B4-BE49-F238E27FC236}">
              <a16:creationId xmlns:a16="http://schemas.microsoft.com/office/drawing/2014/main" id="{00000000-0008-0000-0400-00007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23950"/>
    <xdr:pic>
      <xdr:nvPicPr>
        <xdr:cNvPr id="369" name="Picture 34" descr="LogoOnLight">
          <a:extLst>
            <a:ext uri="{FF2B5EF4-FFF2-40B4-BE49-F238E27FC236}">
              <a16:creationId xmlns:a16="http://schemas.microsoft.com/office/drawing/2014/main" id="{00000000-0008-0000-0400-00007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52450"/>
    <xdr:pic>
      <xdr:nvPicPr>
        <xdr:cNvPr id="370" name="Picture 34" descr="LogoOnLight">
          <a:extLst>
            <a:ext uri="{FF2B5EF4-FFF2-40B4-BE49-F238E27FC236}">
              <a16:creationId xmlns:a16="http://schemas.microsoft.com/office/drawing/2014/main" id="{00000000-0008-0000-0400-00007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23950"/>
    <xdr:pic>
      <xdr:nvPicPr>
        <xdr:cNvPr id="371" name="Picture 34" descr="LogoOnLight">
          <a:extLst>
            <a:ext uri="{FF2B5EF4-FFF2-40B4-BE49-F238E27FC236}">
              <a16:creationId xmlns:a16="http://schemas.microsoft.com/office/drawing/2014/main" id="{00000000-0008-0000-0400-00007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52450"/>
    <xdr:pic>
      <xdr:nvPicPr>
        <xdr:cNvPr id="372" name="Picture 34" descr="LogoOnLight">
          <a:extLst>
            <a:ext uri="{FF2B5EF4-FFF2-40B4-BE49-F238E27FC236}">
              <a16:creationId xmlns:a16="http://schemas.microsoft.com/office/drawing/2014/main" id="{00000000-0008-0000-0400-00007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23950"/>
    <xdr:pic>
      <xdr:nvPicPr>
        <xdr:cNvPr id="373" name="Picture 34" descr="LogoOnLight">
          <a:extLst>
            <a:ext uri="{FF2B5EF4-FFF2-40B4-BE49-F238E27FC236}">
              <a16:creationId xmlns:a16="http://schemas.microsoft.com/office/drawing/2014/main" id="{00000000-0008-0000-0400-00007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52450"/>
    <xdr:pic>
      <xdr:nvPicPr>
        <xdr:cNvPr id="374" name="Picture 34" descr="LogoOnLight">
          <a:extLst>
            <a:ext uri="{FF2B5EF4-FFF2-40B4-BE49-F238E27FC236}">
              <a16:creationId xmlns:a16="http://schemas.microsoft.com/office/drawing/2014/main" id="{00000000-0008-0000-0400-00007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23950"/>
    <xdr:pic>
      <xdr:nvPicPr>
        <xdr:cNvPr id="375" name="Picture 34" descr="LogoOnLight">
          <a:extLst>
            <a:ext uri="{FF2B5EF4-FFF2-40B4-BE49-F238E27FC236}">
              <a16:creationId xmlns:a16="http://schemas.microsoft.com/office/drawing/2014/main" id="{00000000-0008-0000-0400-00007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52450"/>
    <xdr:pic>
      <xdr:nvPicPr>
        <xdr:cNvPr id="376" name="Picture 34" descr="LogoOnLight">
          <a:extLst>
            <a:ext uri="{FF2B5EF4-FFF2-40B4-BE49-F238E27FC236}">
              <a16:creationId xmlns:a16="http://schemas.microsoft.com/office/drawing/2014/main" id="{00000000-0008-0000-0400-00007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23950"/>
    <xdr:pic>
      <xdr:nvPicPr>
        <xdr:cNvPr id="377" name="Picture 34" descr="LogoOnLight">
          <a:extLst>
            <a:ext uri="{FF2B5EF4-FFF2-40B4-BE49-F238E27FC236}">
              <a16:creationId xmlns:a16="http://schemas.microsoft.com/office/drawing/2014/main" id="{00000000-0008-0000-0400-00007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52450"/>
    <xdr:pic>
      <xdr:nvPicPr>
        <xdr:cNvPr id="378" name="Picture 34" descr="LogoOnLight">
          <a:extLst>
            <a:ext uri="{FF2B5EF4-FFF2-40B4-BE49-F238E27FC236}">
              <a16:creationId xmlns:a16="http://schemas.microsoft.com/office/drawing/2014/main" id="{00000000-0008-0000-0400-00007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23950"/>
    <xdr:pic>
      <xdr:nvPicPr>
        <xdr:cNvPr id="379" name="Picture 34" descr="LogoOnLight">
          <a:extLst>
            <a:ext uri="{FF2B5EF4-FFF2-40B4-BE49-F238E27FC236}">
              <a16:creationId xmlns:a16="http://schemas.microsoft.com/office/drawing/2014/main" id="{00000000-0008-0000-0400-00007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52450"/>
    <xdr:pic>
      <xdr:nvPicPr>
        <xdr:cNvPr id="380" name="Picture 34" descr="LogoOnLight">
          <a:extLst>
            <a:ext uri="{FF2B5EF4-FFF2-40B4-BE49-F238E27FC236}">
              <a16:creationId xmlns:a16="http://schemas.microsoft.com/office/drawing/2014/main" id="{00000000-0008-0000-0400-00007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23950"/>
    <xdr:pic>
      <xdr:nvPicPr>
        <xdr:cNvPr id="381" name="Picture 34" descr="LogoOnLight">
          <a:extLst>
            <a:ext uri="{FF2B5EF4-FFF2-40B4-BE49-F238E27FC236}">
              <a16:creationId xmlns:a16="http://schemas.microsoft.com/office/drawing/2014/main" id="{00000000-0008-0000-0400-00007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52450"/>
    <xdr:pic>
      <xdr:nvPicPr>
        <xdr:cNvPr id="382" name="Picture 34" descr="LogoOnLight">
          <a:extLst>
            <a:ext uri="{FF2B5EF4-FFF2-40B4-BE49-F238E27FC236}">
              <a16:creationId xmlns:a16="http://schemas.microsoft.com/office/drawing/2014/main" id="{00000000-0008-0000-0400-00007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23950"/>
    <xdr:pic>
      <xdr:nvPicPr>
        <xdr:cNvPr id="383" name="Picture 34" descr="LogoOnLight">
          <a:extLst>
            <a:ext uri="{FF2B5EF4-FFF2-40B4-BE49-F238E27FC236}">
              <a16:creationId xmlns:a16="http://schemas.microsoft.com/office/drawing/2014/main" id="{00000000-0008-0000-0400-00007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52450"/>
    <xdr:pic>
      <xdr:nvPicPr>
        <xdr:cNvPr id="384" name="Picture 34" descr="LogoOnLight">
          <a:extLst>
            <a:ext uri="{FF2B5EF4-FFF2-40B4-BE49-F238E27FC236}">
              <a16:creationId xmlns:a16="http://schemas.microsoft.com/office/drawing/2014/main" id="{00000000-0008-0000-0400-00008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23950"/>
    <xdr:pic>
      <xdr:nvPicPr>
        <xdr:cNvPr id="385" name="Picture 34" descr="LogoOnLight">
          <a:extLst>
            <a:ext uri="{FF2B5EF4-FFF2-40B4-BE49-F238E27FC236}">
              <a16:creationId xmlns:a16="http://schemas.microsoft.com/office/drawing/2014/main" id="{00000000-0008-0000-0400-00008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52450"/>
    <xdr:pic>
      <xdr:nvPicPr>
        <xdr:cNvPr id="386" name="Picture 34" descr="LogoOnLight">
          <a:extLst>
            <a:ext uri="{FF2B5EF4-FFF2-40B4-BE49-F238E27FC236}">
              <a16:creationId xmlns:a16="http://schemas.microsoft.com/office/drawing/2014/main" id="{00000000-0008-0000-0400-00008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23950"/>
    <xdr:pic>
      <xdr:nvPicPr>
        <xdr:cNvPr id="387" name="Picture 34" descr="LogoOnLight">
          <a:extLst>
            <a:ext uri="{FF2B5EF4-FFF2-40B4-BE49-F238E27FC236}">
              <a16:creationId xmlns:a16="http://schemas.microsoft.com/office/drawing/2014/main" id="{00000000-0008-0000-0400-00008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52450"/>
    <xdr:pic>
      <xdr:nvPicPr>
        <xdr:cNvPr id="388" name="Picture 34" descr="LogoOnLight">
          <a:extLst>
            <a:ext uri="{FF2B5EF4-FFF2-40B4-BE49-F238E27FC236}">
              <a16:creationId xmlns:a16="http://schemas.microsoft.com/office/drawing/2014/main" id="{00000000-0008-0000-0400-00008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23950"/>
    <xdr:pic>
      <xdr:nvPicPr>
        <xdr:cNvPr id="389" name="Picture 34" descr="LogoOnLight">
          <a:extLst>
            <a:ext uri="{FF2B5EF4-FFF2-40B4-BE49-F238E27FC236}">
              <a16:creationId xmlns:a16="http://schemas.microsoft.com/office/drawing/2014/main" id="{00000000-0008-0000-0400-00008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52450"/>
    <xdr:pic>
      <xdr:nvPicPr>
        <xdr:cNvPr id="390" name="Picture 34" descr="LogoOnLight">
          <a:extLst>
            <a:ext uri="{FF2B5EF4-FFF2-40B4-BE49-F238E27FC236}">
              <a16:creationId xmlns:a16="http://schemas.microsoft.com/office/drawing/2014/main" id="{00000000-0008-0000-0400-00008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10</xdr:row>
      <xdr:rowOff>133350</xdr:rowOff>
    </xdr:from>
    <xdr:ext cx="0" cy="1123950"/>
    <xdr:pic>
      <xdr:nvPicPr>
        <xdr:cNvPr id="391" name="Picture 34" descr="LogoOnLight">
          <a:extLst>
            <a:ext uri="{FF2B5EF4-FFF2-40B4-BE49-F238E27FC236}">
              <a16:creationId xmlns:a16="http://schemas.microsoft.com/office/drawing/2014/main" id="{00000000-0008-0000-0400-00008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10</xdr:row>
      <xdr:rowOff>704850</xdr:rowOff>
    </xdr:from>
    <xdr:ext cx="0" cy="552450"/>
    <xdr:pic>
      <xdr:nvPicPr>
        <xdr:cNvPr id="392" name="Picture 34" descr="LogoOnLight">
          <a:extLst>
            <a:ext uri="{FF2B5EF4-FFF2-40B4-BE49-F238E27FC236}">
              <a16:creationId xmlns:a16="http://schemas.microsoft.com/office/drawing/2014/main" id="{00000000-0008-0000-0400-00008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10</xdr:row>
      <xdr:rowOff>133350</xdr:rowOff>
    </xdr:from>
    <xdr:ext cx="0" cy="1123950"/>
    <xdr:pic>
      <xdr:nvPicPr>
        <xdr:cNvPr id="393" name="Picture 34" descr="LogoOnLight">
          <a:extLst>
            <a:ext uri="{FF2B5EF4-FFF2-40B4-BE49-F238E27FC236}">
              <a16:creationId xmlns:a16="http://schemas.microsoft.com/office/drawing/2014/main" id="{00000000-0008-0000-0400-00008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23950"/>
    <xdr:pic>
      <xdr:nvPicPr>
        <xdr:cNvPr id="394" name="Picture 34" descr="LogoOnLight">
          <a:extLst>
            <a:ext uri="{FF2B5EF4-FFF2-40B4-BE49-F238E27FC236}">
              <a16:creationId xmlns:a16="http://schemas.microsoft.com/office/drawing/2014/main" id="{00000000-0008-0000-0400-00008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52450"/>
    <xdr:pic>
      <xdr:nvPicPr>
        <xdr:cNvPr id="395" name="Picture 34" descr="LogoOnLight">
          <a:extLst>
            <a:ext uri="{FF2B5EF4-FFF2-40B4-BE49-F238E27FC236}">
              <a16:creationId xmlns:a16="http://schemas.microsoft.com/office/drawing/2014/main" id="{00000000-0008-0000-0400-00008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23950"/>
    <xdr:pic>
      <xdr:nvPicPr>
        <xdr:cNvPr id="396" name="Picture 34" descr="LogoOnLight">
          <a:extLst>
            <a:ext uri="{FF2B5EF4-FFF2-40B4-BE49-F238E27FC236}">
              <a16:creationId xmlns:a16="http://schemas.microsoft.com/office/drawing/2014/main" id="{00000000-0008-0000-0400-00008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52450"/>
    <xdr:pic>
      <xdr:nvPicPr>
        <xdr:cNvPr id="397" name="Picture 34" descr="LogoOnLight">
          <a:extLst>
            <a:ext uri="{FF2B5EF4-FFF2-40B4-BE49-F238E27FC236}">
              <a16:creationId xmlns:a16="http://schemas.microsoft.com/office/drawing/2014/main" id="{00000000-0008-0000-0400-00008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23950"/>
    <xdr:pic>
      <xdr:nvPicPr>
        <xdr:cNvPr id="398" name="Picture 34" descr="LogoOnLight">
          <a:extLst>
            <a:ext uri="{FF2B5EF4-FFF2-40B4-BE49-F238E27FC236}">
              <a16:creationId xmlns:a16="http://schemas.microsoft.com/office/drawing/2014/main" id="{00000000-0008-0000-0400-00008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52450"/>
    <xdr:pic>
      <xdr:nvPicPr>
        <xdr:cNvPr id="399" name="Picture 34" descr="LogoOnLight">
          <a:extLst>
            <a:ext uri="{FF2B5EF4-FFF2-40B4-BE49-F238E27FC236}">
              <a16:creationId xmlns:a16="http://schemas.microsoft.com/office/drawing/2014/main" id="{00000000-0008-0000-0400-00008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23950"/>
    <xdr:pic>
      <xdr:nvPicPr>
        <xdr:cNvPr id="400" name="Picture 34" descr="LogoOnLight">
          <a:extLst>
            <a:ext uri="{FF2B5EF4-FFF2-40B4-BE49-F238E27FC236}">
              <a16:creationId xmlns:a16="http://schemas.microsoft.com/office/drawing/2014/main" id="{00000000-0008-0000-0400-00009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52450"/>
    <xdr:pic>
      <xdr:nvPicPr>
        <xdr:cNvPr id="401" name="Picture 34" descr="LogoOnLight">
          <a:extLst>
            <a:ext uri="{FF2B5EF4-FFF2-40B4-BE49-F238E27FC236}">
              <a16:creationId xmlns:a16="http://schemas.microsoft.com/office/drawing/2014/main" id="{00000000-0008-0000-0400-00009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23950"/>
    <xdr:pic>
      <xdr:nvPicPr>
        <xdr:cNvPr id="402" name="Picture 34" descr="LogoOnLight">
          <a:extLst>
            <a:ext uri="{FF2B5EF4-FFF2-40B4-BE49-F238E27FC236}">
              <a16:creationId xmlns:a16="http://schemas.microsoft.com/office/drawing/2014/main" id="{00000000-0008-0000-0400-00009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52450"/>
    <xdr:pic>
      <xdr:nvPicPr>
        <xdr:cNvPr id="403" name="Picture 34" descr="LogoOnLight">
          <a:extLst>
            <a:ext uri="{FF2B5EF4-FFF2-40B4-BE49-F238E27FC236}">
              <a16:creationId xmlns:a16="http://schemas.microsoft.com/office/drawing/2014/main" id="{00000000-0008-0000-0400-00009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23950"/>
    <xdr:pic>
      <xdr:nvPicPr>
        <xdr:cNvPr id="404" name="Picture 34" descr="LogoOnLight">
          <a:extLst>
            <a:ext uri="{FF2B5EF4-FFF2-40B4-BE49-F238E27FC236}">
              <a16:creationId xmlns:a16="http://schemas.microsoft.com/office/drawing/2014/main" id="{00000000-0008-0000-0400-00009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52450"/>
    <xdr:pic>
      <xdr:nvPicPr>
        <xdr:cNvPr id="405" name="Picture 34" descr="LogoOnLight">
          <a:extLst>
            <a:ext uri="{FF2B5EF4-FFF2-40B4-BE49-F238E27FC236}">
              <a16:creationId xmlns:a16="http://schemas.microsoft.com/office/drawing/2014/main" id="{00000000-0008-0000-0400-00009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23950"/>
    <xdr:pic>
      <xdr:nvPicPr>
        <xdr:cNvPr id="406" name="Picture 34" descr="LogoOnLight">
          <a:extLst>
            <a:ext uri="{FF2B5EF4-FFF2-40B4-BE49-F238E27FC236}">
              <a16:creationId xmlns:a16="http://schemas.microsoft.com/office/drawing/2014/main" id="{00000000-0008-0000-0400-00009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52450"/>
    <xdr:pic>
      <xdr:nvPicPr>
        <xdr:cNvPr id="407" name="Picture 34" descr="LogoOnLight">
          <a:extLst>
            <a:ext uri="{FF2B5EF4-FFF2-40B4-BE49-F238E27FC236}">
              <a16:creationId xmlns:a16="http://schemas.microsoft.com/office/drawing/2014/main" id="{00000000-0008-0000-0400-00009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23950"/>
    <xdr:pic>
      <xdr:nvPicPr>
        <xdr:cNvPr id="408" name="Picture 34" descr="LogoOnLight">
          <a:extLst>
            <a:ext uri="{FF2B5EF4-FFF2-40B4-BE49-F238E27FC236}">
              <a16:creationId xmlns:a16="http://schemas.microsoft.com/office/drawing/2014/main" id="{00000000-0008-0000-0400-00009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52450"/>
    <xdr:pic>
      <xdr:nvPicPr>
        <xdr:cNvPr id="409" name="Picture 34" descr="LogoOnLight">
          <a:extLst>
            <a:ext uri="{FF2B5EF4-FFF2-40B4-BE49-F238E27FC236}">
              <a16:creationId xmlns:a16="http://schemas.microsoft.com/office/drawing/2014/main" id="{00000000-0008-0000-0400-00009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10</xdr:row>
      <xdr:rowOff>133350</xdr:rowOff>
    </xdr:from>
    <xdr:ext cx="0" cy="1123950"/>
    <xdr:pic>
      <xdr:nvPicPr>
        <xdr:cNvPr id="410" name="Picture 34" descr="LogoOnLight">
          <a:extLst>
            <a:ext uri="{FF2B5EF4-FFF2-40B4-BE49-F238E27FC236}">
              <a16:creationId xmlns:a16="http://schemas.microsoft.com/office/drawing/2014/main" id="{00000000-0008-0000-0400-00009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313372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10</xdr:row>
      <xdr:rowOff>704850</xdr:rowOff>
    </xdr:from>
    <xdr:ext cx="0" cy="552450"/>
    <xdr:pic>
      <xdr:nvPicPr>
        <xdr:cNvPr id="411" name="Picture 34" descr="LogoOnLight">
          <a:extLst>
            <a:ext uri="{FF2B5EF4-FFF2-40B4-BE49-F238E27FC236}">
              <a16:creationId xmlns:a16="http://schemas.microsoft.com/office/drawing/2014/main" id="{00000000-0008-0000-0400-00009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705225"/>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236220</xdr:colOff>
      <xdr:row>0</xdr:row>
      <xdr:rowOff>53340</xdr:rowOff>
    </xdr:from>
    <xdr:to>
      <xdr:col>2</xdr:col>
      <xdr:colOff>418040</xdr:colOff>
      <xdr:row>0</xdr:row>
      <xdr:rowOff>811117</xdr:rowOff>
    </xdr:to>
    <xdr:pic>
      <xdr:nvPicPr>
        <xdr:cNvPr id="413" name="Рисунок 412">
          <a:extLst>
            <a:ext uri="{FF2B5EF4-FFF2-40B4-BE49-F238E27FC236}">
              <a16:creationId xmlns:a16="http://schemas.microsoft.com/office/drawing/2014/main" id="{00000000-0008-0000-0400-00009D0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6220" y="53340"/>
          <a:ext cx="1368000" cy="757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266700</xdr:colOff>
      <xdr:row>10</xdr:row>
      <xdr:rowOff>52070</xdr:rowOff>
    </xdr:from>
    <xdr:to>
      <xdr:col>2</xdr:col>
      <xdr:colOff>448520</xdr:colOff>
      <xdr:row>10</xdr:row>
      <xdr:rowOff>809847</xdr:rowOff>
    </xdr:to>
    <xdr:pic>
      <xdr:nvPicPr>
        <xdr:cNvPr id="414" name="Рисунок 413">
          <a:extLst>
            <a:ext uri="{FF2B5EF4-FFF2-40B4-BE49-F238E27FC236}">
              <a16:creationId xmlns:a16="http://schemas.microsoft.com/office/drawing/2014/main" id="{00000000-0008-0000-0400-00009E0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66700" y="2960370"/>
          <a:ext cx="1388320" cy="757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160020</xdr:colOff>
      <xdr:row>20</xdr:row>
      <xdr:rowOff>68580</xdr:rowOff>
    </xdr:from>
    <xdr:to>
      <xdr:col>2</xdr:col>
      <xdr:colOff>341840</xdr:colOff>
      <xdr:row>20</xdr:row>
      <xdr:rowOff>826357</xdr:rowOff>
    </xdr:to>
    <xdr:pic>
      <xdr:nvPicPr>
        <xdr:cNvPr id="415" name="Рисунок 414">
          <a:extLst>
            <a:ext uri="{FF2B5EF4-FFF2-40B4-BE49-F238E27FC236}">
              <a16:creationId xmlns:a16="http://schemas.microsoft.com/office/drawing/2014/main" id="{00000000-0008-0000-0400-00009F0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0020" y="5943600"/>
          <a:ext cx="1368000" cy="757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160020</xdr:colOff>
      <xdr:row>30</xdr:row>
      <xdr:rowOff>114300</xdr:rowOff>
    </xdr:from>
    <xdr:to>
      <xdr:col>2</xdr:col>
      <xdr:colOff>341840</xdr:colOff>
      <xdr:row>30</xdr:row>
      <xdr:rowOff>872077</xdr:rowOff>
    </xdr:to>
    <xdr:pic>
      <xdr:nvPicPr>
        <xdr:cNvPr id="416" name="Рисунок 415">
          <a:extLst>
            <a:ext uri="{FF2B5EF4-FFF2-40B4-BE49-F238E27FC236}">
              <a16:creationId xmlns:a16="http://schemas.microsoft.com/office/drawing/2014/main" id="{00000000-0008-0000-0400-0000A00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0020" y="9067800"/>
          <a:ext cx="1368000" cy="757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182880</xdr:colOff>
      <xdr:row>51</xdr:row>
      <xdr:rowOff>45720</xdr:rowOff>
    </xdr:from>
    <xdr:to>
      <xdr:col>2</xdr:col>
      <xdr:colOff>364700</xdr:colOff>
      <xdr:row>51</xdr:row>
      <xdr:rowOff>803497</xdr:rowOff>
    </xdr:to>
    <xdr:pic>
      <xdr:nvPicPr>
        <xdr:cNvPr id="417" name="Рисунок 416">
          <a:extLst>
            <a:ext uri="{FF2B5EF4-FFF2-40B4-BE49-F238E27FC236}">
              <a16:creationId xmlns:a16="http://schemas.microsoft.com/office/drawing/2014/main" id="{00000000-0008-0000-0400-0000A10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2880" y="12001500"/>
          <a:ext cx="1368000" cy="757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142875</xdr:colOff>
      <xdr:row>40</xdr:row>
      <xdr:rowOff>0</xdr:rowOff>
    </xdr:from>
    <xdr:ext cx="0" cy="876300"/>
    <xdr:pic>
      <xdr:nvPicPr>
        <xdr:cNvPr id="412" name="Picture 34" descr="LogoOnLight">
          <a:extLst>
            <a:ext uri="{FF2B5EF4-FFF2-40B4-BE49-F238E27FC236}">
              <a16:creationId xmlns:a16="http://schemas.microsoft.com/office/drawing/2014/main" id="{00000000-0008-0000-0400-00009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6300"/>
    <xdr:pic>
      <xdr:nvPicPr>
        <xdr:cNvPr id="418" name="Picture 34" descr="LogoOnLight">
          <a:extLst>
            <a:ext uri="{FF2B5EF4-FFF2-40B4-BE49-F238E27FC236}">
              <a16:creationId xmlns:a16="http://schemas.microsoft.com/office/drawing/2014/main" id="{00000000-0008-0000-0400-0000A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6300"/>
    <xdr:pic>
      <xdr:nvPicPr>
        <xdr:cNvPr id="419" name="Picture 34" descr="LogoOnLight">
          <a:extLst>
            <a:ext uri="{FF2B5EF4-FFF2-40B4-BE49-F238E27FC236}">
              <a16:creationId xmlns:a16="http://schemas.microsoft.com/office/drawing/2014/main" id="{00000000-0008-0000-0400-0000A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6300"/>
    <xdr:pic>
      <xdr:nvPicPr>
        <xdr:cNvPr id="420" name="Picture 4" descr="LogoOnLight">
          <a:extLst>
            <a:ext uri="{FF2B5EF4-FFF2-40B4-BE49-F238E27FC236}">
              <a16:creationId xmlns:a16="http://schemas.microsoft.com/office/drawing/2014/main" id="{00000000-0008-0000-0400-0000A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6300"/>
    <xdr:pic>
      <xdr:nvPicPr>
        <xdr:cNvPr id="421" name="Picture 4" descr="LogoOnLight">
          <a:extLst>
            <a:ext uri="{FF2B5EF4-FFF2-40B4-BE49-F238E27FC236}">
              <a16:creationId xmlns:a16="http://schemas.microsoft.com/office/drawing/2014/main" id="{00000000-0008-0000-0400-0000A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6300"/>
    <xdr:pic>
      <xdr:nvPicPr>
        <xdr:cNvPr id="422" name="Picture 34" descr="LogoOnLight">
          <a:extLst>
            <a:ext uri="{FF2B5EF4-FFF2-40B4-BE49-F238E27FC236}">
              <a16:creationId xmlns:a16="http://schemas.microsoft.com/office/drawing/2014/main" id="{00000000-0008-0000-0400-0000A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6300"/>
    <xdr:pic>
      <xdr:nvPicPr>
        <xdr:cNvPr id="423" name="Picture 34" descr="LogoOnLight">
          <a:extLst>
            <a:ext uri="{FF2B5EF4-FFF2-40B4-BE49-F238E27FC236}">
              <a16:creationId xmlns:a16="http://schemas.microsoft.com/office/drawing/2014/main" id="{00000000-0008-0000-0400-0000A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6300"/>
    <xdr:pic>
      <xdr:nvPicPr>
        <xdr:cNvPr id="424" name="Picture 34" descr="LogoOnLight">
          <a:extLst>
            <a:ext uri="{FF2B5EF4-FFF2-40B4-BE49-F238E27FC236}">
              <a16:creationId xmlns:a16="http://schemas.microsoft.com/office/drawing/2014/main" id="{00000000-0008-0000-0400-0000A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6300"/>
    <xdr:pic>
      <xdr:nvPicPr>
        <xdr:cNvPr id="425" name="Picture 4" descr="LogoOnLight">
          <a:extLst>
            <a:ext uri="{FF2B5EF4-FFF2-40B4-BE49-F238E27FC236}">
              <a16:creationId xmlns:a16="http://schemas.microsoft.com/office/drawing/2014/main" id="{00000000-0008-0000-0400-0000A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6300"/>
    <xdr:pic>
      <xdr:nvPicPr>
        <xdr:cNvPr id="426" name="Picture 4" descr="LogoOnLight">
          <a:extLst>
            <a:ext uri="{FF2B5EF4-FFF2-40B4-BE49-F238E27FC236}">
              <a16:creationId xmlns:a16="http://schemas.microsoft.com/office/drawing/2014/main" id="{00000000-0008-0000-0400-0000A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40</xdr:row>
      <xdr:rowOff>0</xdr:rowOff>
    </xdr:from>
    <xdr:ext cx="0" cy="647700"/>
    <xdr:pic>
      <xdr:nvPicPr>
        <xdr:cNvPr id="427" name="Picture 4" descr="LogoOnLight">
          <a:extLst>
            <a:ext uri="{FF2B5EF4-FFF2-40B4-BE49-F238E27FC236}">
              <a16:creationId xmlns:a16="http://schemas.microsoft.com/office/drawing/2014/main" id="{00000000-0008-0000-0400-0000A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13989050"/>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40</xdr:row>
      <xdr:rowOff>0</xdr:rowOff>
    </xdr:from>
    <xdr:ext cx="0" cy="876300"/>
    <xdr:pic>
      <xdr:nvPicPr>
        <xdr:cNvPr id="428" name="Picture 4" descr="LogoOnLight">
          <a:extLst>
            <a:ext uri="{FF2B5EF4-FFF2-40B4-BE49-F238E27FC236}">
              <a16:creationId xmlns:a16="http://schemas.microsoft.com/office/drawing/2014/main" id="{00000000-0008-0000-0400-0000A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40</xdr:row>
      <xdr:rowOff>0</xdr:rowOff>
    </xdr:from>
    <xdr:ext cx="0" cy="870585"/>
    <xdr:pic>
      <xdr:nvPicPr>
        <xdr:cNvPr id="429" name="Picture 4" descr="LogoOnLight">
          <a:extLst>
            <a:ext uri="{FF2B5EF4-FFF2-40B4-BE49-F238E27FC236}">
              <a16:creationId xmlns:a16="http://schemas.microsoft.com/office/drawing/2014/main" id="{00000000-0008-0000-0400-0000A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1398905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40</xdr:row>
      <xdr:rowOff>0</xdr:rowOff>
    </xdr:from>
    <xdr:ext cx="0" cy="870585"/>
    <xdr:pic>
      <xdr:nvPicPr>
        <xdr:cNvPr id="430" name="Picture 4" descr="LogoOnLight">
          <a:extLst>
            <a:ext uri="{FF2B5EF4-FFF2-40B4-BE49-F238E27FC236}">
              <a16:creationId xmlns:a16="http://schemas.microsoft.com/office/drawing/2014/main" id="{00000000-0008-0000-0400-0000A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1398905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40</xdr:row>
      <xdr:rowOff>0</xdr:rowOff>
    </xdr:from>
    <xdr:ext cx="0" cy="872490"/>
    <xdr:pic>
      <xdr:nvPicPr>
        <xdr:cNvPr id="431" name="Picture 4" descr="LogoOnLight">
          <a:extLst>
            <a:ext uri="{FF2B5EF4-FFF2-40B4-BE49-F238E27FC236}">
              <a16:creationId xmlns:a16="http://schemas.microsoft.com/office/drawing/2014/main" id="{00000000-0008-0000-0400-0000A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1398905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40</xdr:row>
      <xdr:rowOff>0</xdr:rowOff>
    </xdr:from>
    <xdr:ext cx="0" cy="203835"/>
    <xdr:pic>
      <xdr:nvPicPr>
        <xdr:cNvPr id="432" name="Picture 4" descr="LogoOnLight">
          <a:extLst>
            <a:ext uri="{FF2B5EF4-FFF2-40B4-BE49-F238E27FC236}">
              <a16:creationId xmlns:a16="http://schemas.microsoft.com/office/drawing/2014/main" id="{00000000-0008-0000-0400-0000B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13989050"/>
          <a:ext cx="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40</xdr:row>
      <xdr:rowOff>0</xdr:rowOff>
    </xdr:from>
    <xdr:ext cx="0" cy="203835"/>
    <xdr:pic>
      <xdr:nvPicPr>
        <xdr:cNvPr id="433" name="Picture 4" descr="LogoOnLight">
          <a:extLst>
            <a:ext uri="{FF2B5EF4-FFF2-40B4-BE49-F238E27FC236}">
              <a16:creationId xmlns:a16="http://schemas.microsoft.com/office/drawing/2014/main" id="{00000000-0008-0000-0400-0000B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13989050"/>
          <a:ext cx="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40</xdr:row>
      <xdr:rowOff>0</xdr:rowOff>
    </xdr:from>
    <xdr:ext cx="0" cy="205740"/>
    <xdr:pic>
      <xdr:nvPicPr>
        <xdr:cNvPr id="434" name="Picture 4" descr="LogoOnLight">
          <a:extLst>
            <a:ext uri="{FF2B5EF4-FFF2-40B4-BE49-F238E27FC236}">
              <a16:creationId xmlns:a16="http://schemas.microsoft.com/office/drawing/2014/main" id="{00000000-0008-0000-0400-0000B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13989050"/>
          <a:ext cx="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6300"/>
    <xdr:pic>
      <xdr:nvPicPr>
        <xdr:cNvPr id="435" name="Picture 34" descr="LogoOnLight">
          <a:extLst>
            <a:ext uri="{FF2B5EF4-FFF2-40B4-BE49-F238E27FC236}">
              <a16:creationId xmlns:a16="http://schemas.microsoft.com/office/drawing/2014/main" id="{00000000-0008-0000-0400-0000B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6300"/>
    <xdr:pic>
      <xdr:nvPicPr>
        <xdr:cNvPr id="436" name="Picture 34" descr="LogoOnLight">
          <a:extLst>
            <a:ext uri="{FF2B5EF4-FFF2-40B4-BE49-F238E27FC236}">
              <a16:creationId xmlns:a16="http://schemas.microsoft.com/office/drawing/2014/main" id="{00000000-0008-0000-0400-0000B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6300"/>
    <xdr:pic>
      <xdr:nvPicPr>
        <xdr:cNvPr id="437" name="Picture 34" descr="LogoOnLight">
          <a:extLst>
            <a:ext uri="{FF2B5EF4-FFF2-40B4-BE49-F238E27FC236}">
              <a16:creationId xmlns:a16="http://schemas.microsoft.com/office/drawing/2014/main" id="{00000000-0008-0000-0400-0000B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6300"/>
    <xdr:pic>
      <xdr:nvPicPr>
        <xdr:cNvPr id="438" name="Picture 4" descr="LogoOnLight">
          <a:extLst>
            <a:ext uri="{FF2B5EF4-FFF2-40B4-BE49-F238E27FC236}">
              <a16:creationId xmlns:a16="http://schemas.microsoft.com/office/drawing/2014/main" id="{00000000-0008-0000-0400-0000B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6300"/>
    <xdr:pic>
      <xdr:nvPicPr>
        <xdr:cNvPr id="439" name="Picture 4" descr="LogoOnLight">
          <a:extLst>
            <a:ext uri="{FF2B5EF4-FFF2-40B4-BE49-F238E27FC236}">
              <a16:creationId xmlns:a16="http://schemas.microsoft.com/office/drawing/2014/main" id="{00000000-0008-0000-0400-0000B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6300"/>
    <xdr:pic>
      <xdr:nvPicPr>
        <xdr:cNvPr id="440" name="Picture 34" descr="LogoOnLight">
          <a:extLst>
            <a:ext uri="{FF2B5EF4-FFF2-40B4-BE49-F238E27FC236}">
              <a16:creationId xmlns:a16="http://schemas.microsoft.com/office/drawing/2014/main" id="{00000000-0008-0000-0400-0000B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6300"/>
    <xdr:pic>
      <xdr:nvPicPr>
        <xdr:cNvPr id="441" name="Picture 34" descr="LogoOnLight">
          <a:extLst>
            <a:ext uri="{FF2B5EF4-FFF2-40B4-BE49-F238E27FC236}">
              <a16:creationId xmlns:a16="http://schemas.microsoft.com/office/drawing/2014/main" id="{00000000-0008-0000-0400-0000B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6300"/>
    <xdr:pic>
      <xdr:nvPicPr>
        <xdr:cNvPr id="442" name="Picture 34" descr="LogoOnLight">
          <a:extLst>
            <a:ext uri="{FF2B5EF4-FFF2-40B4-BE49-F238E27FC236}">
              <a16:creationId xmlns:a16="http://schemas.microsoft.com/office/drawing/2014/main" id="{00000000-0008-0000-0400-0000B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6300"/>
    <xdr:pic>
      <xdr:nvPicPr>
        <xdr:cNvPr id="443" name="Picture 4" descr="LogoOnLight">
          <a:extLst>
            <a:ext uri="{FF2B5EF4-FFF2-40B4-BE49-F238E27FC236}">
              <a16:creationId xmlns:a16="http://schemas.microsoft.com/office/drawing/2014/main" id="{00000000-0008-0000-0400-0000B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6300"/>
    <xdr:pic>
      <xdr:nvPicPr>
        <xdr:cNvPr id="444" name="Picture 4" descr="LogoOnLight">
          <a:extLst>
            <a:ext uri="{FF2B5EF4-FFF2-40B4-BE49-F238E27FC236}">
              <a16:creationId xmlns:a16="http://schemas.microsoft.com/office/drawing/2014/main" id="{00000000-0008-0000-0400-0000B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40</xdr:row>
      <xdr:rowOff>0</xdr:rowOff>
    </xdr:from>
    <xdr:ext cx="0" cy="647700"/>
    <xdr:pic>
      <xdr:nvPicPr>
        <xdr:cNvPr id="445" name="Picture 4" descr="LogoOnLight">
          <a:extLst>
            <a:ext uri="{FF2B5EF4-FFF2-40B4-BE49-F238E27FC236}">
              <a16:creationId xmlns:a16="http://schemas.microsoft.com/office/drawing/2014/main" id="{00000000-0008-0000-0400-0000B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13989050"/>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40</xdr:row>
      <xdr:rowOff>0</xdr:rowOff>
    </xdr:from>
    <xdr:ext cx="0" cy="876300"/>
    <xdr:pic>
      <xdr:nvPicPr>
        <xdr:cNvPr id="446" name="Picture 4" descr="LogoOnLight">
          <a:extLst>
            <a:ext uri="{FF2B5EF4-FFF2-40B4-BE49-F238E27FC236}">
              <a16:creationId xmlns:a16="http://schemas.microsoft.com/office/drawing/2014/main" id="{00000000-0008-0000-0400-0000B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40</xdr:row>
      <xdr:rowOff>0</xdr:rowOff>
    </xdr:from>
    <xdr:ext cx="0" cy="870585"/>
    <xdr:pic>
      <xdr:nvPicPr>
        <xdr:cNvPr id="447" name="Picture 4" descr="LogoOnLight">
          <a:extLst>
            <a:ext uri="{FF2B5EF4-FFF2-40B4-BE49-F238E27FC236}">
              <a16:creationId xmlns:a16="http://schemas.microsoft.com/office/drawing/2014/main" id="{00000000-0008-0000-0400-0000B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1398905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40</xdr:row>
      <xdr:rowOff>0</xdr:rowOff>
    </xdr:from>
    <xdr:ext cx="0" cy="870585"/>
    <xdr:pic>
      <xdr:nvPicPr>
        <xdr:cNvPr id="448" name="Picture 4" descr="LogoOnLight">
          <a:extLst>
            <a:ext uri="{FF2B5EF4-FFF2-40B4-BE49-F238E27FC236}">
              <a16:creationId xmlns:a16="http://schemas.microsoft.com/office/drawing/2014/main" id="{00000000-0008-0000-0400-0000C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1398905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40</xdr:row>
      <xdr:rowOff>0</xdr:rowOff>
    </xdr:from>
    <xdr:ext cx="0" cy="872490"/>
    <xdr:pic>
      <xdr:nvPicPr>
        <xdr:cNvPr id="449" name="Picture 4" descr="LogoOnLight">
          <a:extLst>
            <a:ext uri="{FF2B5EF4-FFF2-40B4-BE49-F238E27FC236}">
              <a16:creationId xmlns:a16="http://schemas.microsoft.com/office/drawing/2014/main" id="{00000000-0008-0000-0400-0000C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1398905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40</xdr:row>
      <xdr:rowOff>0</xdr:rowOff>
    </xdr:from>
    <xdr:ext cx="0" cy="870585"/>
    <xdr:pic>
      <xdr:nvPicPr>
        <xdr:cNvPr id="450" name="Picture 4" descr="LogoOnLight">
          <a:extLst>
            <a:ext uri="{FF2B5EF4-FFF2-40B4-BE49-F238E27FC236}">
              <a16:creationId xmlns:a16="http://schemas.microsoft.com/office/drawing/2014/main" id="{00000000-0008-0000-0400-0000C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1398905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40</xdr:row>
      <xdr:rowOff>0</xdr:rowOff>
    </xdr:from>
    <xdr:ext cx="0" cy="870585"/>
    <xdr:pic>
      <xdr:nvPicPr>
        <xdr:cNvPr id="451" name="Picture 4" descr="LogoOnLight">
          <a:extLst>
            <a:ext uri="{FF2B5EF4-FFF2-40B4-BE49-F238E27FC236}">
              <a16:creationId xmlns:a16="http://schemas.microsoft.com/office/drawing/2014/main" id="{00000000-0008-0000-0400-0000C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1398905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40</xdr:row>
      <xdr:rowOff>0</xdr:rowOff>
    </xdr:from>
    <xdr:ext cx="0" cy="872490"/>
    <xdr:pic>
      <xdr:nvPicPr>
        <xdr:cNvPr id="452" name="Picture 4" descr="LogoOnLight">
          <a:extLst>
            <a:ext uri="{FF2B5EF4-FFF2-40B4-BE49-F238E27FC236}">
              <a16:creationId xmlns:a16="http://schemas.microsoft.com/office/drawing/2014/main" id="{00000000-0008-0000-0400-0000C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1398905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40</xdr:row>
      <xdr:rowOff>0</xdr:rowOff>
    </xdr:from>
    <xdr:ext cx="0" cy="872490"/>
    <xdr:pic>
      <xdr:nvPicPr>
        <xdr:cNvPr id="453" name="Picture 4" descr="LogoOnLight">
          <a:extLst>
            <a:ext uri="{FF2B5EF4-FFF2-40B4-BE49-F238E27FC236}">
              <a16:creationId xmlns:a16="http://schemas.microsoft.com/office/drawing/2014/main" id="{00000000-0008-0000-0400-0000C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1398905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6300"/>
    <xdr:pic>
      <xdr:nvPicPr>
        <xdr:cNvPr id="454" name="Picture 34" descr="LogoOnLight">
          <a:extLst>
            <a:ext uri="{FF2B5EF4-FFF2-40B4-BE49-F238E27FC236}">
              <a16:creationId xmlns:a16="http://schemas.microsoft.com/office/drawing/2014/main" id="{00000000-0008-0000-0400-0000C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4395"/>
    <xdr:pic>
      <xdr:nvPicPr>
        <xdr:cNvPr id="455" name="Picture 34" descr="LogoOnLight">
          <a:extLst>
            <a:ext uri="{FF2B5EF4-FFF2-40B4-BE49-F238E27FC236}">
              <a16:creationId xmlns:a16="http://schemas.microsoft.com/office/drawing/2014/main" id="{00000000-0008-0000-0400-0000C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4395"/>
    <xdr:pic>
      <xdr:nvPicPr>
        <xdr:cNvPr id="456" name="Picture 34" descr="LogoOnLight">
          <a:extLst>
            <a:ext uri="{FF2B5EF4-FFF2-40B4-BE49-F238E27FC236}">
              <a16:creationId xmlns:a16="http://schemas.microsoft.com/office/drawing/2014/main" id="{00000000-0008-0000-0400-0000C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4395"/>
    <xdr:pic>
      <xdr:nvPicPr>
        <xdr:cNvPr id="457" name="Picture 4" descr="LogoOnLight">
          <a:extLst>
            <a:ext uri="{FF2B5EF4-FFF2-40B4-BE49-F238E27FC236}">
              <a16:creationId xmlns:a16="http://schemas.microsoft.com/office/drawing/2014/main" id="{00000000-0008-0000-0400-0000C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4395"/>
    <xdr:pic>
      <xdr:nvPicPr>
        <xdr:cNvPr id="458" name="Picture 4" descr="LogoOnLight">
          <a:extLst>
            <a:ext uri="{FF2B5EF4-FFF2-40B4-BE49-F238E27FC236}">
              <a16:creationId xmlns:a16="http://schemas.microsoft.com/office/drawing/2014/main" id="{00000000-0008-0000-0400-0000C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142875</xdr:colOff>
      <xdr:row>40</xdr:row>
      <xdr:rowOff>0</xdr:rowOff>
    </xdr:from>
    <xdr:ext cx="0" cy="874395"/>
    <xdr:pic>
      <xdr:nvPicPr>
        <xdr:cNvPr id="459" name="Picture 4" descr="LogoOnLight">
          <a:extLst>
            <a:ext uri="{FF2B5EF4-FFF2-40B4-BE49-F238E27FC236}">
              <a16:creationId xmlns:a16="http://schemas.microsoft.com/office/drawing/2014/main" id="{00000000-0008-0000-0400-0000C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5975" y="1398905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6300"/>
    <xdr:pic>
      <xdr:nvPicPr>
        <xdr:cNvPr id="460" name="Picture 34" descr="LogoOnLight">
          <a:extLst>
            <a:ext uri="{FF2B5EF4-FFF2-40B4-BE49-F238E27FC236}">
              <a16:creationId xmlns:a16="http://schemas.microsoft.com/office/drawing/2014/main" id="{00000000-0008-0000-0400-0000C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6300"/>
    <xdr:pic>
      <xdr:nvPicPr>
        <xdr:cNvPr id="461" name="Picture 34" descr="LogoOnLight">
          <a:extLst>
            <a:ext uri="{FF2B5EF4-FFF2-40B4-BE49-F238E27FC236}">
              <a16:creationId xmlns:a16="http://schemas.microsoft.com/office/drawing/2014/main" id="{00000000-0008-0000-0400-0000C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6300"/>
    <xdr:pic>
      <xdr:nvPicPr>
        <xdr:cNvPr id="462" name="Picture 34" descr="LogoOnLight">
          <a:extLst>
            <a:ext uri="{FF2B5EF4-FFF2-40B4-BE49-F238E27FC236}">
              <a16:creationId xmlns:a16="http://schemas.microsoft.com/office/drawing/2014/main" id="{00000000-0008-0000-0400-0000C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6300"/>
    <xdr:pic>
      <xdr:nvPicPr>
        <xdr:cNvPr id="463" name="Picture 4" descr="LogoOnLight">
          <a:extLst>
            <a:ext uri="{FF2B5EF4-FFF2-40B4-BE49-F238E27FC236}">
              <a16:creationId xmlns:a16="http://schemas.microsoft.com/office/drawing/2014/main" id="{00000000-0008-0000-0400-0000C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6300"/>
    <xdr:pic>
      <xdr:nvPicPr>
        <xdr:cNvPr id="464" name="Picture 4" descr="LogoOnLight">
          <a:extLst>
            <a:ext uri="{FF2B5EF4-FFF2-40B4-BE49-F238E27FC236}">
              <a16:creationId xmlns:a16="http://schemas.microsoft.com/office/drawing/2014/main" id="{00000000-0008-0000-0400-0000D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6300"/>
    <xdr:pic>
      <xdr:nvPicPr>
        <xdr:cNvPr id="465" name="Picture 34" descr="LogoOnLight">
          <a:extLst>
            <a:ext uri="{FF2B5EF4-FFF2-40B4-BE49-F238E27FC236}">
              <a16:creationId xmlns:a16="http://schemas.microsoft.com/office/drawing/2014/main" id="{00000000-0008-0000-0400-0000D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6300"/>
    <xdr:pic>
      <xdr:nvPicPr>
        <xdr:cNvPr id="466" name="Picture 34" descr="LogoOnLight">
          <a:extLst>
            <a:ext uri="{FF2B5EF4-FFF2-40B4-BE49-F238E27FC236}">
              <a16:creationId xmlns:a16="http://schemas.microsoft.com/office/drawing/2014/main" id="{00000000-0008-0000-0400-0000D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6300"/>
    <xdr:pic>
      <xdr:nvPicPr>
        <xdr:cNvPr id="467" name="Picture 34" descr="LogoOnLight">
          <a:extLst>
            <a:ext uri="{FF2B5EF4-FFF2-40B4-BE49-F238E27FC236}">
              <a16:creationId xmlns:a16="http://schemas.microsoft.com/office/drawing/2014/main" id="{00000000-0008-0000-0400-0000D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6300"/>
    <xdr:pic>
      <xdr:nvPicPr>
        <xdr:cNvPr id="468" name="Picture 4" descr="LogoOnLight">
          <a:extLst>
            <a:ext uri="{FF2B5EF4-FFF2-40B4-BE49-F238E27FC236}">
              <a16:creationId xmlns:a16="http://schemas.microsoft.com/office/drawing/2014/main" id="{00000000-0008-0000-0400-0000D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6300"/>
    <xdr:pic>
      <xdr:nvPicPr>
        <xdr:cNvPr id="469" name="Picture 4" descr="LogoOnLight">
          <a:extLst>
            <a:ext uri="{FF2B5EF4-FFF2-40B4-BE49-F238E27FC236}">
              <a16:creationId xmlns:a16="http://schemas.microsoft.com/office/drawing/2014/main" id="{00000000-0008-0000-0400-0000D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6300"/>
    <xdr:pic>
      <xdr:nvPicPr>
        <xdr:cNvPr id="470" name="Picture 34" descr="LogoOnLight">
          <a:extLst>
            <a:ext uri="{FF2B5EF4-FFF2-40B4-BE49-F238E27FC236}">
              <a16:creationId xmlns:a16="http://schemas.microsoft.com/office/drawing/2014/main" id="{00000000-0008-0000-0400-0000D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4395"/>
    <xdr:pic>
      <xdr:nvPicPr>
        <xdr:cNvPr id="471" name="Picture 34" descr="LogoOnLight">
          <a:extLst>
            <a:ext uri="{FF2B5EF4-FFF2-40B4-BE49-F238E27FC236}">
              <a16:creationId xmlns:a16="http://schemas.microsoft.com/office/drawing/2014/main" id="{00000000-0008-0000-0400-0000D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4395"/>
    <xdr:pic>
      <xdr:nvPicPr>
        <xdr:cNvPr id="472" name="Picture 34" descr="LogoOnLight">
          <a:extLst>
            <a:ext uri="{FF2B5EF4-FFF2-40B4-BE49-F238E27FC236}">
              <a16:creationId xmlns:a16="http://schemas.microsoft.com/office/drawing/2014/main" id="{00000000-0008-0000-0400-0000D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4395"/>
    <xdr:pic>
      <xdr:nvPicPr>
        <xdr:cNvPr id="473" name="Picture 4" descr="LogoOnLight">
          <a:extLst>
            <a:ext uri="{FF2B5EF4-FFF2-40B4-BE49-F238E27FC236}">
              <a16:creationId xmlns:a16="http://schemas.microsoft.com/office/drawing/2014/main" id="{00000000-0008-0000-0400-0000D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40</xdr:row>
      <xdr:rowOff>0</xdr:rowOff>
    </xdr:from>
    <xdr:ext cx="0" cy="874395"/>
    <xdr:pic>
      <xdr:nvPicPr>
        <xdr:cNvPr id="474" name="Picture 4" descr="LogoOnLight">
          <a:extLst>
            <a:ext uri="{FF2B5EF4-FFF2-40B4-BE49-F238E27FC236}">
              <a16:creationId xmlns:a16="http://schemas.microsoft.com/office/drawing/2014/main" id="{00000000-0008-0000-0400-0000D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98905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142875</xdr:colOff>
      <xdr:row>40</xdr:row>
      <xdr:rowOff>0</xdr:rowOff>
    </xdr:from>
    <xdr:ext cx="0" cy="874395"/>
    <xdr:pic>
      <xdr:nvPicPr>
        <xdr:cNvPr id="475" name="Picture 4" descr="LogoOnLight">
          <a:extLst>
            <a:ext uri="{FF2B5EF4-FFF2-40B4-BE49-F238E27FC236}">
              <a16:creationId xmlns:a16="http://schemas.microsoft.com/office/drawing/2014/main" id="{00000000-0008-0000-0400-0000D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5975" y="1398905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39</xdr:row>
      <xdr:rowOff>304800</xdr:rowOff>
    </xdr:from>
    <xdr:ext cx="0" cy="0"/>
    <xdr:pic>
      <xdr:nvPicPr>
        <xdr:cNvPr id="476" name="Picture 34" descr="LogoOnLight">
          <a:extLst>
            <a:ext uri="{FF2B5EF4-FFF2-40B4-BE49-F238E27FC236}">
              <a16:creationId xmlns:a16="http://schemas.microsoft.com/office/drawing/2014/main" id="{00000000-0008-0000-0400-0000D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132842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39</xdr:row>
      <xdr:rowOff>0</xdr:rowOff>
    </xdr:from>
    <xdr:ext cx="0" cy="647700"/>
    <xdr:pic>
      <xdr:nvPicPr>
        <xdr:cNvPr id="477" name="Picture 4" descr="LogoOnLight">
          <a:extLst>
            <a:ext uri="{FF2B5EF4-FFF2-40B4-BE49-F238E27FC236}">
              <a16:creationId xmlns:a16="http://schemas.microsoft.com/office/drawing/2014/main" id="{00000000-0008-0000-0400-0000D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12979400"/>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39</xdr:row>
      <xdr:rowOff>0</xdr:rowOff>
    </xdr:from>
    <xdr:ext cx="0" cy="876300"/>
    <xdr:pic>
      <xdr:nvPicPr>
        <xdr:cNvPr id="478" name="Picture 4" descr="LogoOnLight">
          <a:extLst>
            <a:ext uri="{FF2B5EF4-FFF2-40B4-BE49-F238E27FC236}">
              <a16:creationId xmlns:a16="http://schemas.microsoft.com/office/drawing/2014/main" id="{00000000-0008-0000-0400-0000D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129794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39</xdr:row>
      <xdr:rowOff>0</xdr:rowOff>
    </xdr:from>
    <xdr:ext cx="0" cy="870585"/>
    <xdr:pic>
      <xdr:nvPicPr>
        <xdr:cNvPr id="479" name="Picture 4" descr="LogoOnLight">
          <a:extLst>
            <a:ext uri="{FF2B5EF4-FFF2-40B4-BE49-F238E27FC236}">
              <a16:creationId xmlns:a16="http://schemas.microsoft.com/office/drawing/2014/main" id="{00000000-0008-0000-0400-0000D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129794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39</xdr:row>
      <xdr:rowOff>0</xdr:rowOff>
    </xdr:from>
    <xdr:ext cx="0" cy="870585"/>
    <xdr:pic>
      <xdr:nvPicPr>
        <xdr:cNvPr id="480" name="Picture 4" descr="LogoOnLight">
          <a:extLst>
            <a:ext uri="{FF2B5EF4-FFF2-40B4-BE49-F238E27FC236}">
              <a16:creationId xmlns:a16="http://schemas.microsoft.com/office/drawing/2014/main" id="{00000000-0008-0000-0400-0000E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129794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152400</xdr:colOff>
      <xdr:row>39</xdr:row>
      <xdr:rowOff>304800</xdr:rowOff>
    </xdr:from>
    <xdr:ext cx="0" cy="0"/>
    <xdr:pic>
      <xdr:nvPicPr>
        <xdr:cNvPr id="481" name="Picture 76" descr="LogoOnDark">
          <a:extLst>
            <a:ext uri="{FF2B5EF4-FFF2-40B4-BE49-F238E27FC236}">
              <a16:creationId xmlns:a16="http://schemas.microsoft.com/office/drawing/2014/main" id="{00000000-0008-0000-0400-0000E101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22500" y="132842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182880</xdr:colOff>
      <xdr:row>39</xdr:row>
      <xdr:rowOff>45720</xdr:rowOff>
    </xdr:from>
    <xdr:ext cx="1388320" cy="757777"/>
    <xdr:pic>
      <xdr:nvPicPr>
        <xdr:cNvPr id="482" name="Рисунок 481">
          <a:extLst>
            <a:ext uri="{FF2B5EF4-FFF2-40B4-BE49-F238E27FC236}">
              <a16:creationId xmlns:a16="http://schemas.microsoft.com/office/drawing/2014/main" id="{00000000-0008-0000-0400-0000E20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2880" y="13025120"/>
          <a:ext cx="1388320" cy="75777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142875</xdr:colOff>
      <xdr:row>10</xdr:row>
      <xdr:rowOff>304800</xdr:rowOff>
    </xdr:from>
    <xdr:ext cx="0" cy="876300"/>
    <xdr:pic>
      <xdr:nvPicPr>
        <xdr:cNvPr id="483" name="Picture 4" descr="LogoOnLight">
          <a:extLst>
            <a:ext uri="{FF2B5EF4-FFF2-40B4-BE49-F238E27FC236}">
              <a16:creationId xmlns:a16="http://schemas.microsoft.com/office/drawing/2014/main" id="{00000000-0008-0000-0400-0000E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10</xdr:row>
      <xdr:rowOff>304800</xdr:rowOff>
    </xdr:from>
    <xdr:ext cx="0" cy="870585"/>
    <xdr:pic>
      <xdr:nvPicPr>
        <xdr:cNvPr id="484" name="Picture 4" descr="LogoOnLight">
          <a:extLst>
            <a:ext uri="{FF2B5EF4-FFF2-40B4-BE49-F238E27FC236}">
              <a16:creationId xmlns:a16="http://schemas.microsoft.com/office/drawing/2014/main" id="{00000000-0008-0000-0400-0000E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10</xdr:row>
      <xdr:rowOff>304800</xdr:rowOff>
    </xdr:from>
    <xdr:ext cx="0" cy="870585"/>
    <xdr:pic>
      <xdr:nvPicPr>
        <xdr:cNvPr id="485" name="Picture 4" descr="LogoOnLight">
          <a:extLst>
            <a:ext uri="{FF2B5EF4-FFF2-40B4-BE49-F238E27FC236}">
              <a16:creationId xmlns:a16="http://schemas.microsoft.com/office/drawing/2014/main" id="{00000000-0008-0000-0400-0000E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10</xdr:row>
      <xdr:rowOff>304800</xdr:rowOff>
    </xdr:from>
    <xdr:ext cx="0" cy="872490"/>
    <xdr:pic>
      <xdr:nvPicPr>
        <xdr:cNvPr id="486" name="Picture 4" descr="LogoOnLight">
          <a:extLst>
            <a:ext uri="{FF2B5EF4-FFF2-40B4-BE49-F238E27FC236}">
              <a16:creationId xmlns:a16="http://schemas.microsoft.com/office/drawing/2014/main" id="{00000000-0008-0000-0400-0000E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10</xdr:row>
      <xdr:rowOff>304800</xdr:rowOff>
    </xdr:from>
    <xdr:ext cx="0" cy="867410"/>
    <xdr:pic>
      <xdr:nvPicPr>
        <xdr:cNvPr id="487" name="Picture 4" descr="LogoOnLight">
          <a:extLst>
            <a:ext uri="{FF2B5EF4-FFF2-40B4-BE49-F238E27FC236}">
              <a16:creationId xmlns:a16="http://schemas.microsoft.com/office/drawing/2014/main" id="{00000000-0008-0000-0400-0000E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67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10</xdr:row>
      <xdr:rowOff>304800</xdr:rowOff>
    </xdr:from>
    <xdr:ext cx="0" cy="867410"/>
    <xdr:pic>
      <xdr:nvPicPr>
        <xdr:cNvPr id="488" name="Picture 4" descr="LogoOnLight">
          <a:extLst>
            <a:ext uri="{FF2B5EF4-FFF2-40B4-BE49-F238E27FC236}">
              <a16:creationId xmlns:a16="http://schemas.microsoft.com/office/drawing/2014/main" id="{00000000-0008-0000-0400-0000E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67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10</xdr:row>
      <xdr:rowOff>304800</xdr:rowOff>
    </xdr:from>
    <xdr:ext cx="0" cy="869315"/>
    <xdr:pic>
      <xdr:nvPicPr>
        <xdr:cNvPr id="489" name="Picture 4" descr="LogoOnLight">
          <a:extLst>
            <a:ext uri="{FF2B5EF4-FFF2-40B4-BE49-F238E27FC236}">
              <a16:creationId xmlns:a16="http://schemas.microsoft.com/office/drawing/2014/main" id="{00000000-0008-0000-0400-0000E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69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10</xdr:row>
      <xdr:rowOff>304800</xdr:rowOff>
    </xdr:from>
    <xdr:ext cx="0" cy="869315"/>
    <xdr:pic>
      <xdr:nvPicPr>
        <xdr:cNvPr id="490" name="Picture 4" descr="LogoOnLight">
          <a:extLst>
            <a:ext uri="{FF2B5EF4-FFF2-40B4-BE49-F238E27FC236}">
              <a16:creationId xmlns:a16="http://schemas.microsoft.com/office/drawing/2014/main" id="{00000000-0008-0000-0400-0000E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69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20</xdr:row>
      <xdr:rowOff>304800</xdr:rowOff>
    </xdr:from>
    <xdr:ext cx="0" cy="876300"/>
    <xdr:pic>
      <xdr:nvPicPr>
        <xdr:cNvPr id="491" name="Picture 4" descr="LogoOnLight">
          <a:extLst>
            <a:ext uri="{FF2B5EF4-FFF2-40B4-BE49-F238E27FC236}">
              <a16:creationId xmlns:a16="http://schemas.microsoft.com/office/drawing/2014/main" id="{00000000-0008-0000-0400-0000E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20</xdr:row>
      <xdr:rowOff>304800</xdr:rowOff>
    </xdr:from>
    <xdr:ext cx="0" cy="870585"/>
    <xdr:pic>
      <xdr:nvPicPr>
        <xdr:cNvPr id="492" name="Picture 4" descr="LogoOnLight">
          <a:extLst>
            <a:ext uri="{FF2B5EF4-FFF2-40B4-BE49-F238E27FC236}">
              <a16:creationId xmlns:a16="http://schemas.microsoft.com/office/drawing/2014/main" id="{00000000-0008-0000-0400-0000E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20</xdr:row>
      <xdr:rowOff>304800</xdr:rowOff>
    </xdr:from>
    <xdr:ext cx="0" cy="870585"/>
    <xdr:pic>
      <xdr:nvPicPr>
        <xdr:cNvPr id="493" name="Picture 4" descr="LogoOnLight">
          <a:extLst>
            <a:ext uri="{FF2B5EF4-FFF2-40B4-BE49-F238E27FC236}">
              <a16:creationId xmlns:a16="http://schemas.microsoft.com/office/drawing/2014/main" id="{00000000-0008-0000-0400-0000E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20</xdr:row>
      <xdr:rowOff>304800</xdr:rowOff>
    </xdr:from>
    <xdr:ext cx="0" cy="872490"/>
    <xdr:pic>
      <xdr:nvPicPr>
        <xdr:cNvPr id="494" name="Picture 4" descr="LogoOnLight">
          <a:extLst>
            <a:ext uri="{FF2B5EF4-FFF2-40B4-BE49-F238E27FC236}">
              <a16:creationId xmlns:a16="http://schemas.microsoft.com/office/drawing/2014/main" id="{00000000-0008-0000-0400-0000E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20</xdr:row>
      <xdr:rowOff>304800</xdr:rowOff>
    </xdr:from>
    <xdr:ext cx="0" cy="867410"/>
    <xdr:pic>
      <xdr:nvPicPr>
        <xdr:cNvPr id="495" name="Picture 4" descr="LogoOnLight">
          <a:extLst>
            <a:ext uri="{FF2B5EF4-FFF2-40B4-BE49-F238E27FC236}">
              <a16:creationId xmlns:a16="http://schemas.microsoft.com/office/drawing/2014/main" id="{00000000-0008-0000-0400-0000E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67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20</xdr:row>
      <xdr:rowOff>304800</xdr:rowOff>
    </xdr:from>
    <xdr:ext cx="0" cy="867410"/>
    <xdr:pic>
      <xdr:nvPicPr>
        <xdr:cNvPr id="496" name="Picture 4" descr="LogoOnLight">
          <a:extLst>
            <a:ext uri="{FF2B5EF4-FFF2-40B4-BE49-F238E27FC236}">
              <a16:creationId xmlns:a16="http://schemas.microsoft.com/office/drawing/2014/main" id="{00000000-0008-0000-0400-0000F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67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20</xdr:row>
      <xdr:rowOff>304800</xdr:rowOff>
    </xdr:from>
    <xdr:ext cx="0" cy="869315"/>
    <xdr:pic>
      <xdr:nvPicPr>
        <xdr:cNvPr id="497" name="Picture 4" descr="LogoOnLight">
          <a:extLst>
            <a:ext uri="{FF2B5EF4-FFF2-40B4-BE49-F238E27FC236}">
              <a16:creationId xmlns:a16="http://schemas.microsoft.com/office/drawing/2014/main" id="{00000000-0008-0000-0400-0000F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69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20</xdr:row>
      <xdr:rowOff>304800</xdr:rowOff>
    </xdr:from>
    <xdr:ext cx="0" cy="869315"/>
    <xdr:pic>
      <xdr:nvPicPr>
        <xdr:cNvPr id="498" name="Picture 4" descr="LogoOnLight">
          <a:extLst>
            <a:ext uri="{FF2B5EF4-FFF2-40B4-BE49-F238E27FC236}">
              <a16:creationId xmlns:a16="http://schemas.microsoft.com/office/drawing/2014/main" id="{00000000-0008-0000-0400-0000F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69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30</xdr:row>
      <xdr:rowOff>304800</xdr:rowOff>
    </xdr:from>
    <xdr:ext cx="0" cy="876300"/>
    <xdr:pic>
      <xdr:nvPicPr>
        <xdr:cNvPr id="499" name="Picture 4" descr="LogoOnLight">
          <a:extLst>
            <a:ext uri="{FF2B5EF4-FFF2-40B4-BE49-F238E27FC236}">
              <a16:creationId xmlns:a16="http://schemas.microsoft.com/office/drawing/2014/main" id="{00000000-0008-0000-0400-0000F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30</xdr:row>
      <xdr:rowOff>304800</xdr:rowOff>
    </xdr:from>
    <xdr:ext cx="0" cy="870585"/>
    <xdr:pic>
      <xdr:nvPicPr>
        <xdr:cNvPr id="500" name="Picture 4" descr="LogoOnLight">
          <a:extLst>
            <a:ext uri="{FF2B5EF4-FFF2-40B4-BE49-F238E27FC236}">
              <a16:creationId xmlns:a16="http://schemas.microsoft.com/office/drawing/2014/main" id="{00000000-0008-0000-0400-0000F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30</xdr:row>
      <xdr:rowOff>304800</xdr:rowOff>
    </xdr:from>
    <xdr:ext cx="0" cy="870585"/>
    <xdr:pic>
      <xdr:nvPicPr>
        <xdr:cNvPr id="501" name="Picture 4" descr="LogoOnLight">
          <a:extLst>
            <a:ext uri="{FF2B5EF4-FFF2-40B4-BE49-F238E27FC236}">
              <a16:creationId xmlns:a16="http://schemas.microsoft.com/office/drawing/2014/main" id="{00000000-0008-0000-0400-0000F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30</xdr:row>
      <xdr:rowOff>304800</xdr:rowOff>
    </xdr:from>
    <xdr:ext cx="0" cy="872490"/>
    <xdr:pic>
      <xdr:nvPicPr>
        <xdr:cNvPr id="502" name="Picture 4" descr="LogoOnLight">
          <a:extLst>
            <a:ext uri="{FF2B5EF4-FFF2-40B4-BE49-F238E27FC236}">
              <a16:creationId xmlns:a16="http://schemas.microsoft.com/office/drawing/2014/main" id="{00000000-0008-0000-0400-0000F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30</xdr:row>
      <xdr:rowOff>304800</xdr:rowOff>
    </xdr:from>
    <xdr:ext cx="0" cy="867410"/>
    <xdr:pic>
      <xdr:nvPicPr>
        <xdr:cNvPr id="503" name="Picture 4" descr="LogoOnLight">
          <a:extLst>
            <a:ext uri="{FF2B5EF4-FFF2-40B4-BE49-F238E27FC236}">
              <a16:creationId xmlns:a16="http://schemas.microsoft.com/office/drawing/2014/main" id="{00000000-0008-0000-0400-0000F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67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30</xdr:row>
      <xdr:rowOff>304800</xdr:rowOff>
    </xdr:from>
    <xdr:ext cx="0" cy="867410"/>
    <xdr:pic>
      <xdr:nvPicPr>
        <xdr:cNvPr id="504" name="Picture 4" descr="LogoOnLight">
          <a:extLst>
            <a:ext uri="{FF2B5EF4-FFF2-40B4-BE49-F238E27FC236}">
              <a16:creationId xmlns:a16="http://schemas.microsoft.com/office/drawing/2014/main" id="{00000000-0008-0000-0400-0000F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67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30</xdr:row>
      <xdr:rowOff>304800</xdr:rowOff>
    </xdr:from>
    <xdr:ext cx="0" cy="869315"/>
    <xdr:pic>
      <xdr:nvPicPr>
        <xdr:cNvPr id="505" name="Picture 4" descr="LogoOnLight">
          <a:extLst>
            <a:ext uri="{FF2B5EF4-FFF2-40B4-BE49-F238E27FC236}">
              <a16:creationId xmlns:a16="http://schemas.microsoft.com/office/drawing/2014/main" id="{00000000-0008-0000-0400-0000F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69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30</xdr:row>
      <xdr:rowOff>304800</xdr:rowOff>
    </xdr:from>
    <xdr:ext cx="0" cy="869315"/>
    <xdr:pic>
      <xdr:nvPicPr>
        <xdr:cNvPr id="506" name="Picture 4" descr="LogoOnLight">
          <a:extLst>
            <a:ext uri="{FF2B5EF4-FFF2-40B4-BE49-F238E27FC236}">
              <a16:creationId xmlns:a16="http://schemas.microsoft.com/office/drawing/2014/main" id="{00000000-0008-0000-0400-0000F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69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39</xdr:row>
      <xdr:rowOff>304800</xdr:rowOff>
    </xdr:from>
    <xdr:ext cx="0" cy="876300"/>
    <xdr:pic>
      <xdr:nvPicPr>
        <xdr:cNvPr id="507" name="Picture 4" descr="LogoOnLight">
          <a:extLst>
            <a:ext uri="{FF2B5EF4-FFF2-40B4-BE49-F238E27FC236}">
              <a16:creationId xmlns:a16="http://schemas.microsoft.com/office/drawing/2014/main" id="{00000000-0008-0000-0400-0000F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39</xdr:row>
      <xdr:rowOff>304800</xdr:rowOff>
    </xdr:from>
    <xdr:ext cx="0" cy="870585"/>
    <xdr:pic>
      <xdr:nvPicPr>
        <xdr:cNvPr id="508" name="Picture 4" descr="LogoOnLight">
          <a:extLst>
            <a:ext uri="{FF2B5EF4-FFF2-40B4-BE49-F238E27FC236}">
              <a16:creationId xmlns:a16="http://schemas.microsoft.com/office/drawing/2014/main" id="{00000000-0008-0000-0400-0000F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39</xdr:row>
      <xdr:rowOff>304800</xdr:rowOff>
    </xdr:from>
    <xdr:ext cx="0" cy="870585"/>
    <xdr:pic>
      <xdr:nvPicPr>
        <xdr:cNvPr id="509" name="Picture 4" descr="LogoOnLight">
          <a:extLst>
            <a:ext uri="{FF2B5EF4-FFF2-40B4-BE49-F238E27FC236}">
              <a16:creationId xmlns:a16="http://schemas.microsoft.com/office/drawing/2014/main" id="{00000000-0008-0000-0400-0000F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39</xdr:row>
      <xdr:rowOff>304800</xdr:rowOff>
    </xdr:from>
    <xdr:ext cx="0" cy="872490"/>
    <xdr:pic>
      <xdr:nvPicPr>
        <xdr:cNvPr id="510" name="Picture 4" descr="LogoOnLight">
          <a:extLst>
            <a:ext uri="{FF2B5EF4-FFF2-40B4-BE49-F238E27FC236}">
              <a16:creationId xmlns:a16="http://schemas.microsoft.com/office/drawing/2014/main" id="{00000000-0008-0000-0400-0000F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39</xdr:row>
      <xdr:rowOff>304800</xdr:rowOff>
    </xdr:from>
    <xdr:ext cx="0" cy="867410"/>
    <xdr:pic>
      <xdr:nvPicPr>
        <xdr:cNvPr id="511" name="Picture 4" descr="LogoOnLight">
          <a:extLst>
            <a:ext uri="{FF2B5EF4-FFF2-40B4-BE49-F238E27FC236}">
              <a16:creationId xmlns:a16="http://schemas.microsoft.com/office/drawing/2014/main" id="{00000000-0008-0000-0400-0000F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67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39</xdr:row>
      <xdr:rowOff>304800</xdr:rowOff>
    </xdr:from>
    <xdr:ext cx="0" cy="867410"/>
    <xdr:pic>
      <xdr:nvPicPr>
        <xdr:cNvPr id="512" name="Picture 4" descr="LogoOnLight">
          <a:extLst>
            <a:ext uri="{FF2B5EF4-FFF2-40B4-BE49-F238E27FC236}">
              <a16:creationId xmlns:a16="http://schemas.microsoft.com/office/drawing/2014/main" id="{00000000-0008-0000-0400-000000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67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39</xdr:row>
      <xdr:rowOff>304800</xdr:rowOff>
    </xdr:from>
    <xdr:ext cx="0" cy="869315"/>
    <xdr:pic>
      <xdr:nvPicPr>
        <xdr:cNvPr id="513" name="Picture 4" descr="LogoOnLight">
          <a:extLst>
            <a:ext uri="{FF2B5EF4-FFF2-40B4-BE49-F238E27FC236}">
              <a16:creationId xmlns:a16="http://schemas.microsoft.com/office/drawing/2014/main" id="{00000000-0008-0000-0400-000001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69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39</xdr:row>
      <xdr:rowOff>304800</xdr:rowOff>
    </xdr:from>
    <xdr:ext cx="0" cy="869315"/>
    <xdr:pic>
      <xdr:nvPicPr>
        <xdr:cNvPr id="514" name="Picture 4" descr="LogoOnLight">
          <a:extLst>
            <a:ext uri="{FF2B5EF4-FFF2-40B4-BE49-F238E27FC236}">
              <a16:creationId xmlns:a16="http://schemas.microsoft.com/office/drawing/2014/main" id="{00000000-0008-0000-0400-000002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69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51</xdr:row>
      <xdr:rowOff>304800</xdr:rowOff>
    </xdr:from>
    <xdr:ext cx="0" cy="876300"/>
    <xdr:pic>
      <xdr:nvPicPr>
        <xdr:cNvPr id="515" name="Picture 4" descr="LogoOnLight">
          <a:extLst>
            <a:ext uri="{FF2B5EF4-FFF2-40B4-BE49-F238E27FC236}">
              <a16:creationId xmlns:a16="http://schemas.microsoft.com/office/drawing/2014/main" id="{00000000-0008-0000-0400-000003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51</xdr:row>
      <xdr:rowOff>304800</xdr:rowOff>
    </xdr:from>
    <xdr:ext cx="0" cy="870585"/>
    <xdr:pic>
      <xdr:nvPicPr>
        <xdr:cNvPr id="516" name="Picture 4" descr="LogoOnLight">
          <a:extLst>
            <a:ext uri="{FF2B5EF4-FFF2-40B4-BE49-F238E27FC236}">
              <a16:creationId xmlns:a16="http://schemas.microsoft.com/office/drawing/2014/main" id="{00000000-0008-0000-0400-000004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51</xdr:row>
      <xdr:rowOff>304800</xdr:rowOff>
    </xdr:from>
    <xdr:ext cx="0" cy="870585"/>
    <xdr:pic>
      <xdr:nvPicPr>
        <xdr:cNvPr id="517" name="Picture 4" descr="LogoOnLight">
          <a:extLst>
            <a:ext uri="{FF2B5EF4-FFF2-40B4-BE49-F238E27FC236}">
              <a16:creationId xmlns:a16="http://schemas.microsoft.com/office/drawing/2014/main" id="{00000000-0008-0000-0400-000005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51</xdr:row>
      <xdr:rowOff>304800</xdr:rowOff>
    </xdr:from>
    <xdr:ext cx="0" cy="872490"/>
    <xdr:pic>
      <xdr:nvPicPr>
        <xdr:cNvPr id="518" name="Picture 4" descr="LogoOnLight">
          <a:extLst>
            <a:ext uri="{FF2B5EF4-FFF2-40B4-BE49-F238E27FC236}">
              <a16:creationId xmlns:a16="http://schemas.microsoft.com/office/drawing/2014/main" id="{00000000-0008-0000-0400-000006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51</xdr:row>
      <xdr:rowOff>304800</xdr:rowOff>
    </xdr:from>
    <xdr:ext cx="0" cy="867410"/>
    <xdr:pic>
      <xdr:nvPicPr>
        <xdr:cNvPr id="519" name="Picture 4" descr="LogoOnLight">
          <a:extLst>
            <a:ext uri="{FF2B5EF4-FFF2-40B4-BE49-F238E27FC236}">
              <a16:creationId xmlns:a16="http://schemas.microsoft.com/office/drawing/2014/main" id="{00000000-0008-0000-0400-000007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67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51</xdr:row>
      <xdr:rowOff>304800</xdr:rowOff>
    </xdr:from>
    <xdr:ext cx="0" cy="867410"/>
    <xdr:pic>
      <xdr:nvPicPr>
        <xdr:cNvPr id="520" name="Picture 4" descr="LogoOnLight">
          <a:extLst>
            <a:ext uri="{FF2B5EF4-FFF2-40B4-BE49-F238E27FC236}">
              <a16:creationId xmlns:a16="http://schemas.microsoft.com/office/drawing/2014/main" id="{00000000-0008-0000-0400-000008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67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51</xdr:row>
      <xdr:rowOff>304800</xdr:rowOff>
    </xdr:from>
    <xdr:ext cx="0" cy="869315"/>
    <xdr:pic>
      <xdr:nvPicPr>
        <xdr:cNvPr id="521" name="Picture 4" descr="LogoOnLight">
          <a:extLst>
            <a:ext uri="{FF2B5EF4-FFF2-40B4-BE49-F238E27FC236}">
              <a16:creationId xmlns:a16="http://schemas.microsoft.com/office/drawing/2014/main" id="{00000000-0008-0000-0400-000009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69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51</xdr:row>
      <xdr:rowOff>304800</xdr:rowOff>
    </xdr:from>
    <xdr:ext cx="0" cy="869315"/>
    <xdr:pic>
      <xdr:nvPicPr>
        <xdr:cNvPr id="522" name="Picture 4" descr="LogoOnLight">
          <a:extLst>
            <a:ext uri="{FF2B5EF4-FFF2-40B4-BE49-F238E27FC236}">
              <a16:creationId xmlns:a16="http://schemas.microsoft.com/office/drawing/2014/main" id="{00000000-0008-0000-0400-00000A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2975" y="304800"/>
          <a:ext cx="0" cy="869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6300"/>
    <xdr:pic>
      <xdr:nvPicPr>
        <xdr:cNvPr id="523" name="Picture 34" descr="LogoOnLight">
          <a:extLst>
            <a:ext uri="{FF2B5EF4-FFF2-40B4-BE49-F238E27FC236}">
              <a16:creationId xmlns:a16="http://schemas.microsoft.com/office/drawing/2014/main" id="{00000000-0008-0000-0400-00000B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6300"/>
    <xdr:pic>
      <xdr:nvPicPr>
        <xdr:cNvPr id="524" name="Picture 34" descr="LogoOnLight">
          <a:extLst>
            <a:ext uri="{FF2B5EF4-FFF2-40B4-BE49-F238E27FC236}">
              <a16:creationId xmlns:a16="http://schemas.microsoft.com/office/drawing/2014/main" id="{00000000-0008-0000-0400-00000C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6300"/>
    <xdr:pic>
      <xdr:nvPicPr>
        <xdr:cNvPr id="525" name="Picture 34" descr="LogoOnLight">
          <a:extLst>
            <a:ext uri="{FF2B5EF4-FFF2-40B4-BE49-F238E27FC236}">
              <a16:creationId xmlns:a16="http://schemas.microsoft.com/office/drawing/2014/main" id="{00000000-0008-0000-0400-00000D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6300"/>
    <xdr:pic>
      <xdr:nvPicPr>
        <xdr:cNvPr id="526" name="Picture 4" descr="LogoOnLight">
          <a:extLst>
            <a:ext uri="{FF2B5EF4-FFF2-40B4-BE49-F238E27FC236}">
              <a16:creationId xmlns:a16="http://schemas.microsoft.com/office/drawing/2014/main" id="{00000000-0008-0000-0400-00000E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6300"/>
    <xdr:pic>
      <xdr:nvPicPr>
        <xdr:cNvPr id="527" name="Picture 4" descr="LogoOnLight">
          <a:extLst>
            <a:ext uri="{FF2B5EF4-FFF2-40B4-BE49-F238E27FC236}">
              <a16:creationId xmlns:a16="http://schemas.microsoft.com/office/drawing/2014/main" id="{00000000-0008-0000-0400-00000F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6300"/>
    <xdr:pic>
      <xdr:nvPicPr>
        <xdr:cNvPr id="528" name="Picture 34" descr="LogoOnLight">
          <a:extLst>
            <a:ext uri="{FF2B5EF4-FFF2-40B4-BE49-F238E27FC236}">
              <a16:creationId xmlns:a16="http://schemas.microsoft.com/office/drawing/2014/main" id="{00000000-0008-0000-0400-000010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6300"/>
    <xdr:pic>
      <xdr:nvPicPr>
        <xdr:cNvPr id="529" name="Picture 34" descr="LogoOnLight">
          <a:extLst>
            <a:ext uri="{FF2B5EF4-FFF2-40B4-BE49-F238E27FC236}">
              <a16:creationId xmlns:a16="http://schemas.microsoft.com/office/drawing/2014/main" id="{00000000-0008-0000-0400-000011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6300"/>
    <xdr:pic>
      <xdr:nvPicPr>
        <xdr:cNvPr id="530" name="Picture 34" descr="LogoOnLight">
          <a:extLst>
            <a:ext uri="{FF2B5EF4-FFF2-40B4-BE49-F238E27FC236}">
              <a16:creationId xmlns:a16="http://schemas.microsoft.com/office/drawing/2014/main" id="{00000000-0008-0000-0400-000012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6300"/>
    <xdr:pic>
      <xdr:nvPicPr>
        <xdr:cNvPr id="531" name="Picture 4" descr="LogoOnLight">
          <a:extLst>
            <a:ext uri="{FF2B5EF4-FFF2-40B4-BE49-F238E27FC236}">
              <a16:creationId xmlns:a16="http://schemas.microsoft.com/office/drawing/2014/main" id="{00000000-0008-0000-0400-000013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6300"/>
    <xdr:pic>
      <xdr:nvPicPr>
        <xdr:cNvPr id="532" name="Picture 4" descr="LogoOnLight">
          <a:extLst>
            <a:ext uri="{FF2B5EF4-FFF2-40B4-BE49-F238E27FC236}">
              <a16:creationId xmlns:a16="http://schemas.microsoft.com/office/drawing/2014/main" id="{00000000-0008-0000-0400-000014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46</xdr:row>
      <xdr:rowOff>0</xdr:rowOff>
    </xdr:from>
    <xdr:ext cx="0" cy="647700"/>
    <xdr:pic>
      <xdr:nvPicPr>
        <xdr:cNvPr id="533" name="Picture 4" descr="LogoOnLight">
          <a:extLst>
            <a:ext uri="{FF2B5EF4-FFF2-40B4-BE49-F238E27FC236}">
              <a16:creationId xmlns:a16="http://schemas.microsoft.com/office/drawing/2014/main" id="{00000000-0008-0000-0400-000015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13150850"/>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46</xdr:row>
      <xdr:rowOff>0</xdr:rowOff>
    </xdr:from>
    <xdr:ext cx="0" cy="876300"/>
    <xdr:pic>
      <xdr:nvPicPr>
        <xdr:cNvPr id="534" name="Picture 4" descr="LogoOnLight">
          <a:extLst>
            <a:ext uri="{FF2B5EF4-FFF2-40B4-BE49-F238E27FC236}">
              <a16:creationId xmlns:a16="http://schemas.microsoft.com/office/drawing/2014/main" id="{00000000-0008-0000-0400-000016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46</xdr:row>
      <xdr:rowOff>0</xdr:rowOff>
    </xdr:from>
    <xdr:ext cx="0" cy="870585"/>
    <xdr:pic>
      <xdr:nvPicPr>
        <xdr:cNvPr id="535" name="Picture 4" descr="LogoOnLight">
          <a:extLst>
            <a:ext uri="{FF2B5EF4-FFF2-40B4-BE49-F238E27FC236}">
              <a16:creationId xmlns:a16="http://schemas.microsoft.com/office/drawing/2014/main" id="{00000000-0008-0000-0400-000017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1315085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46</xdr:row>
      <xdr:rowOff>0</xdr:rowOff>
    </xdr:from>
    <xdr:ext cx="0" cy="870585"/>
    <xdr:pic>
      <xdr:nvPicPr>
        <xdr:cNvPr id="536" name="Picture 4" descr="LogoOnLight">
          <a:extLst>
            <a:ext uri="{FF2B5EF4-FFF2-40B4-BE49-F238E27FC236}">
              <a16:creationId xmlns:a16="http://schemas.microsoft.com/office/drawing/2014/main" id="{00000000-0008-0000-0400-000018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1315085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46</xdr:row>
      <xdr:rowOff>0</xdr:rowOff>
    </xdr:from>
    <xdr:ext cx="0" cy="872490"/>
    <xdr:pic>
      <xdr:nvPicPr>
        <xdr:cNvPr id="537" name="Picture 4" descr="LogoOnLight">
          <a:extLst>
            <a:ext uri="{FF2B5EF4-FFF2-40B4-BE49-F238E27FC236}">
              <a16:creationId xmlns:a16="http://schemas.microsoft.com/office/drawing/2014/main" id="{00000000-0008-0000-0400-000019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1315085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46</xdr:row>
      <xdr:rowOff>0</xdr:rowOff>
    </xdr:from>
    <xdr:ext cx="0" cy="203835"/>
    <xdr:pic>
      <xdr:nvPicPr>
        <xdr:cNvPr id="538" name="Picture 4" descr="LogoOnLight">
          <a:extLst>
            <a:ext uri="{FF2B5EF4-FFF2-40B4-BE49-F238E27FC236}">
              <a16:creationId xmlns:a16="http://schemas.microsoft.com/office/drawing/2014/main" id="{00000000-0008-0000-0400-00001A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13150850"/>
          <a:ext cx="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46</xdr:row>
      <xdr:rowOff>0</xdr:rowOff>
    </xdr:from>
    <xdr:ext cx="0" cy="203835"/>
    <xdr:pic>
      <xdr:nvPicPr>
        <xdr:cNvPr id="539" name="Picture 4" descr="LogoOnLight">
          <a:extLst>
            <a:ext uri="{FF2B5EF4-FFF2-40B4-BE49-F238E27FC236}">
              <a16:creationId xmlns:a16="http://schemas.microsoft.com/office/drawing/2014/main" id="{00000000-0008-0000-0400-00001B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13150850"/>
          <a:ext cx="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46</xdr:row>
      <xdr:rowOff>0</xdr:rowOff>
    </xdr:from>
    <xdr:ext cx="0" cy="205740"/>
    <xdr:pic>
      <xdr:nvPicPr>
        <xdr:cNvPr id="540" name="Picture 4" descr="LogoOnLight">
          <a:extLst>
            <a:ext uri="{FF2B5EF4-FFF2-40B4-BE49-F238E27FC236}">
              <a16:creationId xmlns:a16="http://schemas.microsoft.com/office/drawing/2014/main" id="{00000000-0008-0000-0400-00001C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13150850"/>
          <a:ext cx="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6300"/>
    <xdr:pic>
      <xdr:nvPicPr>
        <xdr:cNvPr id="541" name="Picture 34" descr="LogoOnLight">
          <a:extLst>
            <a:ext uri="{FF2B5EF4-FFF2-40B4-BE49-F238E27FC236}">
              <a16:creationId xmlns:a16="http://schemas.microsoft.com/office/drawing/2014/main" id="{00000000-0008-0000-0400-00001D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6300"/>
    <xdr:pic>
      <xdr:nvPicPr>
        <xdr:cNvPr id="542" name="Picture 34" descr="LogoOnLight">
          <a:extLst>
            <a:ext uri="{FF2B5EF4-FFF2-40B4-BE49-F238E27FC236}">
              <a16:creationId xmlns:a16="http://schemas.microsoft.com/office/drawing/2014/main" id="{00000000-0008-0000-0400-00001E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6300"/>
    <xdr:pic>
      <xdr:nvPicPr>
        <xdr:cNvPr id="543" name="Picture 34" descr="LogoOnLight">
          <a:extLst>
            <a:ext uri="{FF2B5EF4-FFF2-40B4-BE49-F238E27FC236}">
              <a16:creationId xmlns:a16="http://schemas.microsoft.com/office/drawing/2014/main" id="{00000000-0008-0000-0400-00001F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6300"/>
    <xdr:pic>
      <xdr:nvPicPr>
        <xdr:cNvPr id="544" name="Picture 4" descr="LogoOnLight">
          <a:extLst>
            <a:ext uri="{FF2B5EF4-FFF2-40B4-BE49-F238E27FC236}">
              <a16:creationId xmlns:a16="http://schemas.microsoft.com/office/drawing/2014/main" id="{00000000-0008-0000-0400-000020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6300"/>
    <xdr:pic>
      <xdr:nvPicPr>
        <xdr:cNvPr id="545" name="Picture 4" descr="LogoOnLight">
          <a:extLst>
            <a:ext uri="{FF2B5EF4-FFF2-40B4-BE49-F238E27FC236}">
              <a16:creationId xmlns:a16="http://schemas.microsoft.com/office/drawing/2014/main" id="{00000000-0008-0000-0400-000021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6300"/>
    <xdr:pic>
      <xdr:nvPicPr>
        <xdr:cNvPr id="546" name="Picture 34" descr="LogoOnLight">
          <a:extLst>
            <a:ext uri="{FF2B5EF4-FFF2-40B4-BE49-F238E27FC236}">
              <a16:creationId xmlns:a16="http://schemas.microsoft.com/office/drawing/2014/main" id="{00000000-0008-0000-0400-000022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6300"/>
    <xdr:pic>
      <xdr:nvPicPr>
        <xdr:cNvPr id="547" name="Picture 34" descr="LogoOnLight">
          <a:extLst>
            <a:ext uri="{FF2B5EF4-FFF2-40B4-BE49-F238E27FC236}">
              <a16:creationId xmlns:a16="http://schemas.microsoft.com/office/drawing/2014/main" id="{00000000-0008-0000-0400-000023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6300"/>
    <xdr:pic>
      <xdr:nvPicPr>
        <xdr:cNvPr id="548" name="Picture 34" descr="LogoOnLight">
          <a:extLst>
            <a:ext uri="{FF2B5EF4-FFF2-40B4-BE49-F238E27FC236}">
              <a16:creationId xmlns:a16="http://schemas.microsoft.com/office/drawing/2014/main" id="{00000000-0008-0000-0400-000024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6300"/>
    <xdr:pic>
      <xdr:nvPicPr>
        <xdr:cNvPr id="549" name="Picture 4" descr="LogoOnLight">
          <a:extLst>
            <a:ext uri="{FF2B5EF4-FFF2-40B4-BE49-F238E27FC236}">
              <a16:creationId xmlns:a16="http://schemas.microsoft.com/office/drawing/2014/main" id="{00000000-0008-0000-0400-000025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6300"/>
    <xdr:pic>
      <xdr:nvPicPr>
        <xdr:cNvPr id="550" name="Picture 4" descr="LogoOnLight">
          <a:extLst>
            <a:ext uri="{FF2B5EF4-FFF2-40B4-BE49-F238E27FC236}">
              <a16:creationId xmlns:a16="http://schemas.microsoft.com/office/drawing/2014/main" id="{00000000-0008-0000-0400-000026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46</xdr:row>
      <xdr:rowOff>0</xdr:rowOff>
    </xdr:from>
    <xdr:ext cx="0" cy="647700"/>
    <xdr:pic>
      <xdr:nvPicPr>
        <xdr:cNvPr id="551" name="Picture 4" descr="LogoOnLight">
          <a:extLst>
            <a:ext uri="{FF2B5EF4-FFF2-40B4-BE49-F238E27FC236}">
              <a16:creationId xmlns:a16="http://schemas.microsoft.com/office/drawing/2014/main" id="{00000000-0008-0000-0400-000027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13150850"/>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46</xdr:row>
      <xdr:rowOff>0</xdr:rowOff>
    </xdr:from>
    <xdr:ext cx="0" cy="876300"/>
    <xdr:pic>
      <xdr:nvPicPr>
        <xdr:cNvPr id="552" name="Picture 4" descr="LogoOnLight">
          <a:extLst>
            <a:ext uri="{FF2B5EF4-FFF2-40B4-BE49-F238E27FC236}">
              <a16:creationId xmlns:a16="http://schemas.microsoft.com/office/drawing/2014/main" id="{00000000-0008-0000-0400-000028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46</xdr:row>
      <xdr:rowOff>0</xdr:rowOff>
    </xdr:from>
    <xdr:ext cx="0" cy="870585"/>
    <xdr:pic>
      <xdr:nvPicPr>
        <xdr:cNvPr id="553" name="Picture 4" descr="LogoOnLight">
          <a:extLst>
            <a:ext uri="{FF2B5EF4-FFF2-40B4-BE49-F238E27FC236}">
              <a16:creationId xmlns:a16="http://schemas.microsoft.com/office/drawing/2014/main" id="{00000000-0008-0000-0400-000029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1315085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46</xdr:row>
      <xdr:rowOff>0</xdr:rowOff>
    </xdr:from>
    <xdr:ext cx="0" cy="870585"/>
    <xdr:pic>
      <xdr:nvPicPr>
        <xdr:cNvPr id="554" name="Picture 4" descr="LogoOnLight">
          <a:extLst>
            <a:ext uri="{FF2B5EF4-FFF2-40B4-BE49-F238E27FC236}">
              <a16:creationId xmlns:a16="http://schemas.microsoft.com/office/drawing/2014/main" id="{00000000-0008-0000-0400-00002A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1315085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46</xdr:row>
      <xdr:rowOff>0</xdr:rowOff>
    </xdr:from>
    <xdr:ext cx="0" cy="872490"/>
    <xdr:pic>
      <xdr:nvPicPr>
        <xdr:cNvPr id="555" name="Picture 4" descr="LogoOnLight">
          <a:extLst>
            <a:ext uri="{FF2B5EF4-FFF2-40B4-BE49-F238E27FC236}">
              <a16:creationId xmlns:a16="http://schemas.microsoft.com/office/drawing/2014/main" id="{00000000-0008-0000-0400-00002B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1315085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46</xdr:row>
      <xdr:rowOff>0</xdr:rowOff>
    </xdr:from>
    <xdr:ext cx="0" cy="870585"/>
    <xdr:pic>
      <xdr:nvPicPr>
        <xdr:cNvPr id="556" name="Picture 4" descr="LogoOnLight">
          <a:extLst>
            <a:ext uri="{FF2B5EF4-FFF2-40B4-BE49-F238E27FC236}">
              <a16:creationId xmlns:a16="http://schemas.microsoft.com/office/drawing/2014/main" id="{00000000-0008-0000-0400-00002C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1315085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46</xdr:row>
      <xdr:rowOff>0</xdr:rowOff>
    </xdr:from>
    <xdr:ext cx="0" cy="870585"/>
    <xdr:pic>
      <xdr:nvPicPr>
        <xdr:cNvPr id="557" name="Picture 4" descr="LogoOnLight">
          <a:extLst>
            <a:ext uri="{FF2B5EF4-FFF2-40B4-BE49-F238E27FC236}">
              <a16:creationId xmlns:a16="http://schemas.microsoft.com/office/drawing/2014/main" id="{00000000-0008-0000-0400-00002D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1315085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46</xdr:row>
      <xdr:rowOff>0</xdr:rowOff>
    </xdr:from>
    <xdr:ext cx="0" cy="872490"/>
    <xdr:pic>
      <xdr:nvPicPr>
        <xdr:cNvPr id="558" name="Picture 4" descr="LogoOnLight">
          <a:extLst>
            <a:ext uri="{FF2B5EF4-FFF2-40B4-BE49-F238E27FC236}">
              <a16:creationId xmlns:a16="http://schemas.microsoft.com/office/drawing/2014/main" id="{00000000-0008-0000-0400-00002E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1315085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46</xdr:row>
      <xdr:rowOff>0</xdr:rowOff>
    </xdr:from>
    <xdr:ext cx="0" cy="872490"/>
    <xdr:pic>
      <xdr:nvPicPr>
        <xdr:cNvPr id="559" name="Picture 4" descr="LogoOnLight">
          <a:extLst>
            <a:ext uri="{FF2B5EF4-FFF2-40B4-BE49-F238E27FC236}">
              <a16:creationId xmlns:a16="http://schemas.microsoft.com/office/drawing/2014/main" id="{00000000-0008-0000-0400-00002F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1315085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6300"/>
    <xdr:pic>
      <xdr:nvPicPr>
        <xdr:cNvPr id="560" name="Picture 34" descr="LogoOnLight">
          <a:extLst>
            <a:ext uri="{FF2B5EF4-FFF2-40B4-BE49-F238E27FC236}">
              <a16:creationId xmlns:a16="http://schemas.microsoft.com/office/drawing/2014/main" id="{00000000-0008-0000-0400-000030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4395"/>
    <xdr:pic>
      <xdr:nvPicPr>
        <xdr:cNvPr id="561" name="Picture 34" descr="LogoOnLight">
          <a:extLst>
            <a:ext uri="{FF2B5EF4-FFF2-40B4-BE49-F238E27FC236}">
              <a16:creationId xmlns:a16="http://schemas.microsoft.com/office/drawing/2014/main" id="{00000000-0008-0000-0400-000031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4395"/>
    <xdr:pic>
      <xdr:nvPicPr>
        <xdr:cNvPr id="562" name="Picture 34" descr="LogoOnLight">
          <a:extLst>
            <a:ext uri="{FF2B5EF4-FFF2-40B4-BE49-F238E27FC236}">
              <a16:creationId xmlns:a16="http://schemas.microsoft.com/office/drawing/2014/main" id="{00000000-0008-0000-0400-000032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4395"/>
    <xdr:pic>
      <xdr:nvPicPr>
        <xdr:cNvPr id="563" name="Picture 4" descr="LogoOnLight">
          <a:extLst>
            <a:ext uri="{FF2B5EF4-FFF2-40B4-BE49-F238E27FC236}">
              <a16:creationId xmlns:a16="http://schemas.microsoft.com/office/drawing/2014/main" id="{00000000-0008-0000-0400-000033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4395"/>
    <xdr:pic>
      <xdr:nvPicPr>
        <xdr:cNvPr id="564" name="Picture 4" descr="LogoOnLight">
          <a:extLst>
            <a:ext uri="{FF2B5EF4-FFF2-40B4-BE49-F238E27FC236}">
              <a16:creationId xmlns:a16="http://schemas.microsoft.com/office/drawing/2014/main" id="{00000000-0008-0000-0400-000034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142875</xdr:colOff>
      <xdr:row>46</xdr:row>
      <xdr:rowOff>0</xdr:rowOff>
    </xdr:from>
    <xdr:ext cx="0" cy="874395"/>
    <xdr:pic>
      <xdr:nvPicPr>
        <xdr:cNvPr id="565" name="Picture 4" descr="LogoOnLight">
          <a:extLst>
            <a:ext uri="{FF2B5EF4-FFF2-40B4-BE49-F238E27FC236}">
              <a16:creationId xmlns:a16="http://schemas.microsoft.com/office/drawing/2014/main" id="{00000000-0008-0000-0400-000035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125" y="1315085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6300"/>
    <xdr:pic>
      <xdr:nvPicPr>
        <xdr:cNvPr id="566" name="Picture 34" descr="LogoOnLight">
          <a:extLst>
            <a:ext uri="{FF2B5EF4-FFF2-40B4-BE49-F238E27FC236}">
              <a16:creationId xmlns:a16="http://schemas.microsoft.com/office/drawing/2014/main" id="{00000000-0008-0000-0400-000036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6300"/>
    <xdr:pic>
      <xdr:nvPicPr>
        <xdr:cNvPr id="567" name="Picture 34" descr="LogoOnLight">
          <a:extLst>
            <a:ext uri="{FF2B5EF4-FFF2-40B4-BE49-F238E27FC236}">
              <a16:creationId xmlns:a16="http://schemas.microsoft.com/office/drawing/2014/main" id="{00000000-0008-0000-0400-000037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6300"/>
    <xdr:pic>
      <xdr:nvPicPr>
        <xdr:cNvPr id="568" name="Picture 34" descr="LogoOnLight">
          <a:extLst>
            <a:ext uri="{FF2B5EF4-FFF2-40B4-BE49-F238E27FC236}">
              <a16:creationId xmlns:a16="http://schemas.microsoft.com/office/drawing/2014/main" id="{00000000-0008-0000-0400-000038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6300"/>
    <xdr:pic>
      <xdr:nvPicPr>
        <xdr:cNvPr id="569" name="Picture 4" descr="LogoOnLight">
          <a:extLst>
            <a:ext uri="{FF2B5EF4-FFF2-40B4-BE49-F238E27FC236}">
              <a16:creationId xmlns:a16="http://schemas.microsoft.com/office/drawing/2014/main" id="{00000000-0008-0000-0400-000039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6300"/>
    <xdr:pic>
      <xdr:nvPicPr>
        <xdr:cNvPr id="570" name="Picture 4" descr="LogoOnLight">
          <a:extLst>
            <a:ext uri="{FF2B5EF4-FFF2-40B4-BE49-F238E27FC236}">
              <a16:creationId xmlns:a16="http://schemas.microsoft.com/office/drawing/2014/main" id="{00000000-0008-0000-0400-00003A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6300"/>
    <xdr:pic>
      <xdr:nvPicPr>
        <xdr:cNvPr id="571" name="Picture 34" descr="LogoOnLight">
          <a:extLst>
            <a:ext uri="{FF2B5EF4-FFF2-40B4-BE49-F238E27FC236}">
              <a16:creationId xmlns:a16="http://schemas.microsoft.com/office/drawing/2014/main" id="{00000000-0008-0000-0400-00003B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6300"/>
    <xdr:pic>
      <xdr:nvPicPr>
        <xdr:cNvPr id="572" name="Picture 34" descr="LogoOnLight">
          <a:extLst>
            <a:ext uri="{FF2B5EF4-FFF2-40B4-BE49-F238E27FC236}">
              <a16:creationId xmlns:a16="http://schemas.microsoft.com/office/drawing/2014/main" id="{00000000-0008-0000-0400-00003C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6300"/>
    <xdr:pic>
      <xdr:nvPicPr>
        <xdr:cNvPr id="573" name="Picture 34" descr="LogoOnLight">
          <a:extLst>
            <a:ext uri="{FF2B5EF4-FFF2-40B4-BE49-F238E27FC236}">
              <a16:creationId xmlns:a16="http://schemas.microsoft.com/office/drawing/2014/main" id="{00000000-0008-0000-0400-00003D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6300"/>
    <xdr:pic>
      <xdr:nvPicPr>
        <xdr:cNvPr id="574" name="Picture 4" descr="LogoOnLight">
          <a:extLst>
            <a:ext uri="{FF2B5EF4-FFF2-40B4-BE49-F238E27FC236}">
              <a16:creationId xmlns:a16="http://schemas.microsoft.com/office/drawing/2014/main" id="{00000000-0008-0000-0400-00003E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6300"/>
    <xdr:pic>
      <xdr:nvPicPr>
        <xdr:cNvPr id="575" name="Picture 4" descr="LogoOnLight">
          <a:extLst>
            <a:ext uri="{FF2B5EF4-FFF2-40B4-BE49-F238E27FC236}">
              <a16:creationId xmlns:a16="http://schemas.microsoft.com/office/drawing/2014/main" id="{00000000-0008-0000-0400-00003F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6300"/>
    <xdr:pic>
      <xdr:nvPicPr>
        <xdr:cNvPr id="576" name="Picture 34" descr="LogoOnLight">
          <a:extLst>
            <a:ext uri="{FF2B5EF4-FFF2-40B4-BE49-F238E27FC236}">
              <a16:creationId xmlns:a16="http://schemas.microsoft.com/office/drawing/2014/main" id="{00000000-0008-0000-0400-000040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4395"/>
    <xdr:pic>
      <xdr:nvPicPr>
        <xdr:cNvPr id="577" name="Picture 34" descr="LogoOnLight">
          <a:extLst>
            <a:ext uri="{FF2B5EF4-FFF2-40B4-BE49-F238E27FC236}">
              <a16:creationId xmlns:a16="http://schemas.microsoft.com/office/drawing/2014/main" id="{00000000-0008-0000-0400-000041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4395"/>
    <xdr:pic>
      <xdr:nvPicPr>
        <xdr:cNvPr id="578" name="Picture 34" descr="LogoOnLight">
          <a:extLst>
            <a:ext uri="{FF2B5EF4-FFF2-40B4-BE49-F238E27FC236}">
              <a16:creationId xmlns:a16="http://schemas.microsoft.com/office/drawing/2014/main" id="{00000000-0008-0000-0400-000042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4395"/>
    <xdr:pic>
      <xdr:nvPicPr>
        <xdr:cNvPr id="579" name="Picture 4" descr="LogoOnLight">
          <a:extLst>
            <a:ext uri="{FF2B5EF4-FFF2-40B4-BE49-F238E27FC236}">
              <a16:creationId xmlns:a16="http://schemas.microsoft.com/office/drawing/2014/main" id="{00000000-0008-0000-0400-000043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46</xdr:row>
      <xdr:rowOff>0</xdr:rowOff>
    </xdr:from>
    <xdr:ext cx="0" cy="874395"/>
    <xdr:pic>
      <xdr:nvPicPr>
        <xdr:cNvPr id="580" name="Picture 4" descr="LogoOnLight">
          <a:extLst>
            <a:ext uri="{FF2B5EF4-FFF2-40B4-BE49-F238E27FC236}">
              <a16:creationId xmlns:a16="http://schemas.microsoft.com/office/drawing/2014/main" id="{00000000-0008-0000-0400-000044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315085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142875</xdr:colOff>
      <xdr:row>46</xdr:row>
      <xdr:rowOff>0</xdr:rowOff>
    </xdr:from>
    <xdr:ext cx="0" cy="874395"/>
    <xdr:pic>
      <xdr:nvPicPr>
        <xdr:cNvPr id="581" name="Picture 4" descr="LogoOnLight">
          <a:extLst>
            <a:ext uri="{FF2B5EF4-FFF2-40B4-BE49-F238E27FC236}">
              <a16:creationId xmlns:a16="http://schemas.microsoft.com/office/drawing/2014/main" id="{00000000-0008-0000-0400-000045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125" y="1315085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45</xdr:row>
      <xdr:rowOff>304800</xdr:rowOff>
    </xdr:from>
    <xdr:ext cx="0" cy="0"/>
    <xdr:pic>
      <xdr:nvPicPr>
        <xdr:cNvPr id="582" name="Picture 34" descr="LogoOnLight">
          <a:extLst>
            <a:ext uri="{FF2B5EF4-FFF2-40B4-BE49-F238E27FC236}">
              <a16:creationId xmlns:a16="http://schemas.microsoft.com/office/drawing/2014/main" id="{00000000-0008-0000-0400-000046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12446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45</xdr:row>
      <xdr:rowOff>0</xdr:rowOff>
    </xdr:from>
    <xdr:ext cx="0" cy="647700"/>
    <xdr:pic>
      <xdr:nvPicPr>
        <xdr:cNvPr id="583" name="Picture 4" descr="LogoOnLight">
          <a:extLst>
            <a:ext uri="{FF2B5EF4-FFF2-40B4-BE49-F238E27FC236}">
              <a16:creationId xmlns:a16="http://schemas.microsoft.com/office/drawing/2014/main" id="{00000000-0008-0000-0400-000047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12141200"/>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45</xdr:row>
      <xdr:rowOff>0</xdr:rowOff>
    </xdr:from>
    <xdr:ext cx="0" cy="876300"/>
    <xdr:pic>
      <xdr:nvPicPr>
        <xdr:cNvPr id="584" name="Picture 4" descr="LogoOnLight">
          <a:extLst>
            <a:ext uri="{FF2B5EF4-FFF2-40B4-BE49-F238E27FC236}">
              <a16:creationId xmlns:a16="http://schemas.microsoft.com/office/drawing/2014/main" id="{00000000-0008-0000-0400-000048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121412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45</xdr:row>
      <xdr:rowOff>0</xdr:rowOff>
    </xdr:from>
    <xdr:ext cx="0" cy="870585"/>
    <xdr:pic>
      <xdr:nvPicPr>
        <xdr:cNvPr id="585" name="Picture 4" descr="LogoOnLight">
          <a:extLst>
            <a:ext uri="{FF2B5EF4-FFF2-40B4-BE49-F238E27FC236}">
              <a16:creationId xmlns:a16="http://schemas.microsoft.com/office/drawing/2014/main" id="{00000000-0008-0000-0400-000049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121412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45</xdr:row>
      <xdr:rowOff>0</xdr:rowOff>
    </xdr:from>
    <xdr:ext cx="0" cy="870585"/>
    <xdr:pic>
      <xdr:nvPicPr>
        <xdr:cNvPr id="586" name="Picture 4" descr="LogoOnLight">
          <a:extLst>
            <a:ext uri="{FF2B5EF4-FFF2-40B4-BE49-F238E27FC236}">
              <a16:creationId xmlns:a16="http://schemas.microsoft.com/office/drawing/2014/main" id="{00000000-0008-0000-0400-00004A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121412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152400</xdr:colOff>
      <xdr:row>45</xdr:row>
      <xdr:rowOff>304800</xdr:rowOff>
    </xdr:from>
    <xdr:ext cx="0" cy="0"/>
    <xdr:pic>
      <xdr:nvPicPr>
        <xdr:cNvPr id="587" name="Picture 76" descr="LogoOnDark">
          <a:extLst>
            <a:ext uri="{FF2B5EF4-FFF2-40B4-BE49-F238E27FC236}">
              <a16:creationId xmlns:a16="http://schemas.microsoft.com/office/drawing/2014/main" id="{00000000-0008-0000-0400-00004B02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2150" y="12446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182880</xdr:colOff>
      <xdr:row>45</xdr:row>
      <xdr:rowOff>45720</xdr:rowOff>
    </xdr:from>
    <xdr:ext cx="1388320" cy="757777"/>
    <xdr:pic>
      <xdr:nvPicPr>
        <xdr:cNvPr id="588" name="Рисунок 587">
          <a:extLst>
            <a:ext uri="{FF2B5EF4-FFF2-40B4-BE49-F238E27FC236}">
              <a16:creationId xmlns:a16="http://schemas.microsoft.com/office/drawing/2014/main" id="{00000000-0008-0000-0400-00004C02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2880" y="12186920"/>
          <a:ext cx="1388320" cy="75777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142875</xdr:colOff>
      <xdr:row>45</xdr:row>
      <xdr:rowOff>304800</xdr:rowOff>
    </xdr:from>
    <xdr:ext cx="0" cy="876300"/>
    <xdr:pic>
      <xdr:nvPicPr>
        <xdr:cNvPr id="589" name="Picture 4" descr="LogoOnLight">
          <a:extLst>
            <a:ext uri="{FF2B5EF4-FFF2-40B4-BE49-F238E27FC236}">
              <a16:creationId xmlns:a16="http://schemas.microsoft.com/office/drawing/2014/main" id="{00000000-0008-0000-0400-00004D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124460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45</xdr:row>
      <xdr:rowOff>304800</xdr:rowOff>
    </xdr:from>
    <xdr:ext cx="0" cy="870585"/>
    <xdr:pic>
      <xdr:nvPicPr>
        <xdr:cNvPr id="590" name="Picture 4" descr="LogoOnLight">
          <a:extLst>
            <a:ext uri="{FF2B5EF4-FFF2-40B4-BE49-F238E27FC236}">
              <a16:creationId xmlns:a16="http://schemas.microsoft.com/office/drawing/2014/main" id="{00000000-0008-0000-0400-00004E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124460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45</xdr:row>
      <xdr:rowOff>304800</xdr:rowOff>
    </xdr:from>
    <xdr:ext cx="0" cy="870585"/>
    <xdr:pic>
      <xdr:nvPicPr>
        <xdr:cNvPr id="591" name="Picture 4" descr="LogoOnLight">
          <a:extLst>
            <a:ext uri="{FF2B5EF4-FFF2-40B4-BE49-F238E27FC236}">
              <a16:creationId xmlns:a16="http://schemas.microsoft.com/office/drawing/2014/main" id="{00000000-0008-0000-0400-00004F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124460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45</xdr:row>
      <xdr:rowOff>304800</xdr:rowOff>
    </xdr:from>
    <xdr:ext cx="0" cy="872490"/>
    <xdr:pic>
      <xdr:nvPicPr>
        <xdr:cNvPr id="592" name="Picture 4" descr="LogoOnLight">
          <a:extLst>
            <a:ext uri="{FF2B5EF4-FFF2-40B4-BE49-F238E27FC236}">
              <a16:creationId xmlns:a16="http://schemas.microsoft.com/office/drawing/2014/main" id="{00000000-0008-0000-0400-000050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124460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45</xdr:row>
      <xdr:rowOff>304800</xdr:rowOff>
    </xdr:from>
    <xdr:ext cx="0" cy="867410"/>
    <xdr:pic>
      <xdr:nvPicPr>
        <xdr:cNvPr id="593" name="Picture 4" descr="LogoOnLight">
          <a:extLst>
            <a:ext uri="{FF2B5EF4-FFF2-40B4-BE49-F238E27FC236}">
              <a16:creationId xmlns:a16="http://schemas.microsoft.com/office/drawing/2014/main" id="{00000000-0008-0000-0400-000051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12446000"/>
          <a:ext cx="0" cy="867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45</xdr:row>
      <xdr:rowOff>304800</xdr:rowOff>
    </xdr:from>
    <xdr:ext cx="0" cy="867410"/>
    <xdr:pic>
      <xdr:nvPicPr>
        <xdr:cNvPr id="594" name="Picture 4" descr="LogoOnLight">
          <a:extLst>
            <a:ext uri="{FF2B5EF4-FFF2-40B4-BE49-F238E27FC236}">
              <a16:creationId xmlns:a16="http://schemas.microsoft.com/office/drawing/2014/main" id="{00000000-0008-0000-0400-000052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12446000"/>
          <a:ext cx="0" cy="867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45</xdr:row>
      <xdr:rowOff>304800</xdr:rowOff>
    </xdr:from>
    <xdr:ext cx="0" cy="869315"/>
    <xdr:pic>
      <xdr:nvPicPr>
        <xdr:cNvPr id="595" name="Picture 4" descr="LogoOnLight">
          <a:extLst>
            <a:ext uri="{FF2B5EF4-FFF2-40B4-BE49-F238E27FC236}">
              <a16:creationId xmlns:a16="http://schemas.microsoft.com/office/drawing/2014/main" id="{00000000-0008-0000-0400-000053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12446000"/>
          <a:ext cx="0" cy="869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45</xdr:row>
      <xdr:rowOff>304800</xdr:rowOff>
    </xdr:from>
    <xdr:ext cx="0" cy="869315"/>
    <xdr:pic>
      <xdr:nvPicPr>
        <xdr:cNvPr id="596" name="Picture 4" descr="LogoOnLight">
          <a:extLst>
            <a:ext uri="{FF2B5EF4-FFF2-40B4-BE49-F238E27FC236}">
              <a16:creationId xmlns:a16="http://schemas.microsoft.com/office/drawing/2014/main" id="{00000000-0008-0000-0400-000054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12446000"/>
          <a:ext cx="0" cy="869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142875</xdr:colOff>
      <xdr:row>0</xdr:row>
      <xdr:rowOff>304800</xdr:rowOff>
    </xdr:from>
    <xdr:to>
      <xdr:col>0</xdr:col>
      <xdr:colOff>142875</xdr:colOff>
      <xdr:row>1</xdr:row>
      <xdr:rowOff>337185</xdr:rowOff>
    </xdr:to>
    <xdr:pic>
      <xdr:nvPicPr>
        <xdr:cNvPr id="2" name="Picture 4" descr="LogoOnLight">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10572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0</xdr:row>
      <xdr:rowOff>304800</xdr:rowOff>
    </xdr:from>
    <xdr:to>
      <xdr:col>3</xdr:col>
      <xdr:colOff>142875</xdr:colOff>
      <xdr:row>1</xdr:row>
      <xdr:rowOff>337185</xdr:rowOff>
    </xdr:to>
    <xdr:pic>
      <xdr:nvPicPr>
        <xdr:cNvPr id="6" name="Picture 4" descr="LogoOnLight">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3048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0</xdr:row>
      <xdr:rowOff>304800</xdr:rowOff>
    </xdr:from>
    <xdr:to>
      <xdr:col>3</xdr:col>
      <xdr:colOff>142875</xdr:colOff>
      <xdr:row>1</xdr:row>
      <xdr:rowOff>339090</xdr:rowOff>
    </xdr:to>
    <xdr:pic>
      <xdr:nvPicPr>
        <xdr:cNvPr id="5" name="Picture 4" descr="LogoOnLight">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415" y="3048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180975</xdr:colOff>
      <xdr:row>5</xdr:row>
      <xdr:rowOff>0</xdr:rowOff>
    </xdr:from>
    <xdr:ext cx="0" cy="1123950"/>
    <xdr:pic>
      <xdr:nvPicPr>
        <xdr:cNvPr id="7" name="Picture 34" descr="LogoOnLight">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5</xdr:row>
      <xdr:rowOff>0</xdr:rowOff>
    </xdr:from>
    <xdr:ext cx="0" cy="552450"/>
    <xdr:pic>
      <xdr:nvPicPr>
        <xdr:cNvPr id="9" name="Picture 34" descr="LogoOnLight">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534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5</xdr:row>
      <xdr:rowOff>0</xdr:rowOff>
    </xdr:from>
    <xdr:ext cx="0" cy="1123950"/>
    <xdr:pic>
      <xdr:nvPicPr>
        <xdr:cNvPr id="10" name="Picture 34" descr="LogoOnLight">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5</xdr:row>
      <xdr:rowOff>0</xdr:rowOff>
    </xdr:from>
    <xdr:ext cx="0" cy="552450"/>
    <xdr:pic>
      <xdr:nvPicPr>
        <xdr:cNvPr id="11" name="Picture 34" descr="LogoOnLight">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534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12" name="Picture 34" descr="LogoOnLight">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5</xdr:row>
      <xdr:rowOff>0</xdr:rowOff>
    </xdr:from>
    <xdr:ext cx="0" cy="552450"/>
    <xdr:pic>
      <xdr:nvPicPr>
        <xdr:cNvPr id="13" name="Picture 34" descr="LogoOnLight">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14" name="Picture 34" descr="LogoOnLight">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5</xdr:row>
      <xdr:rowOff>0</xdr:rowOff>
    </xdr:from>
    <xdr:ext cx="0" cy="552450"/>
    <xdr:pic>
      <xdr:nvPicPr>
        <xdr:cNvPr id="15" name="Picture 34" descr="LogoOnLight">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16" name="Picture 34" descr="LogoOnLight">
          <a:extLst>
            <a:ext uri="{FF2B5EF4-FFF2-40B4-BE49-F238E27FC236}">
              <a16:creationId xmlns:a16="http://schemas.microsoft.com/office/drawing/2014/main" id="{00000000-0008-0000-05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5</xdr:row>
      <xdr:rowOff>0</xdr:rowOff>
    </xdr:from>
    <xdr:ext cx="0" cy="552450"/>
    <xdr:pic>
      <xdr:nvPicPr>
        <xdr:cNvPr id="17" name="Picture 34" descr="LogoOnLight">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18" name="Picture 34" descr="LogoOnLight">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5</xdr:row>
      <xdr:rowOff>0</xdr:rowOff>
    </xdr:from>
    <xdr:ext cx="0" cy="552450"/>
    <xdr:pic>
      <xdr:nvPicPr>
        <xdr:cNvPr id="19" name="Picture 34" descr="LogoOnLight">
          <a:extLst>
            <a:ext uri="{FF2B5EF4-FFF2-40B4-BE49-F238E27FC236}">
              <a16:creationId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20" name="Picture 34" descr="LogoOnLight">
          <a:extLst>
            <a:ext uri="{FF2B5EF4-FFF2-40B4-BE49-F238E27FC236}">
              <a16:creationId xmlns:a16="http://schemas.microsoft.com/office/drawing/2014/main" id="{00000000-0008-0000-05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5</xdr:row>
      <xdr:rowOff>0</xdr:rowOff>
    </xdr:from>
    <xdr:ext cx="0" cy="552450"/>
    <xdr:pic>
      <xdr:nvPicPr>
        <xdr:cNvPr id="21" name="Picture 34" descr="LogoOnLight">
          <a:extLst>
            <a:ext uri="{FF2B5EF4-FFF2-40B4-BE49-F238E27FC236}">
              <a16:creationId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22" name="Picture 34" descr="LogoOnLight">
          <a:extLst>
            <a:ext uri="{FF2B5EF4-FFF2-40B4-BE49-F238E27FC236}">
              <a16:creationId xmlns:a16="http://schemas.microsoft.com/office/drawing/2014/main" id="{00000000-0008-0000-05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5</xdr:row>
      <xdr:rowOff>0</xdr:rowOff>
    </xdr:from>
    <xdr:ext cx="0" cy="552450"/>
    <xdr:pic>
      <xdr:nvPicPr>
        <xdr:cNvPr id="23" name="Picture 34" descr="LogoOnLight">
          <a:extLst>
            <a:ext uri="{FF2B5EF4-FFF2-40B4-BE49-F238E27FC236}">
              <a16:creationId xmlns:a16="http://schemas.microsoft.com/office/drawing/2014/main" id="{00000000-0008-0000-05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24" name="Picture 34" descr="LogoOnLight">
          <a:extLst>
            <a:ext uri="{FF2B5EF4-FFF2-40B4-BE49-F238E27FC236}">
              <a16:creationId xmlns:a16="http://schemas.microsoft.com/office/drawing/2014/main" id="{00000000-0008-0000-05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5</xdr:row>
      <xdr:rowOff>0</xdr:rowOff>
    </xdr:from>
    <xdr:ext cx="0" cy="552450"/>
    <xdr:pic>
      <xdr:nvPicPr>
        <xdr:cNvPr id="25" name="Picture 34" descr="LogoOnLight">
          <a:extLst>
            <a:ext uri="{FF2B5EF4-FFF2-40B4-BE49-F238E27FC236}">
              <a16:creationId xmlns:a16="http://schemas.microsoft.com/office/drawing/2014/main" id="{00000000-0008-0000-05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26" name="Picture 34" descr="LogoOnLight">
          <a:extLst>
            <a:ext uri="{FF2B5EF4-FFF2-40B4-BE49-F238E27FC236}">
              <a16:creationId xmlns:a16="http://schemas.microsoft.com/office/drawing/2014/main" id="{00000000-0008-0000-05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5</xdr:row>
      <xdr:rowOff>0</xdr:rowOff>
    </xdr:from>
    <xdr:ext cx="0" cy="552450"/>
    <xdr:pic>
      <xdr:nvPicPr>
        <xdr:cNvPr id="27" name="Picture 34" descr="LogoOnLight">
          <a:extLst>
            <a:ext uri="{FF2B5EF4-FFF2-40B4-BE49-F238E27FC236}">
              <a16:creationId xmlns:a16="http://schemas.microsoft.com/office/drawing/2014/main" id="{00000000-0008-0000-05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28" name="Picture 34" descr="LogoOnLight">
          <a:extLst>
            <a:ext uri="{FF2B5EF4-FFF2-40B4-BE49-F238E27FC236}">
              <a16:creationId xmlns:a16="http://schemas.microsoft.com/office/drawing/2014/main" id="{00000000-0008-0000-05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5</xdr:row>
      <xdr:rowOff>0</xdr:rowOff>
    </xdr:from>
    <xdr:ext cx="0" cy="552450"/>
    <xdr:pic>
      <xdr:nvPicPr>
        <xdr:cNvPr id="29" name="Picture 34" descr="LogoOnLight">
          <a:extLst>
            <a:ext uri="{FF2B5EF4-FFF2-40B4-BE49-F238E27FC236}">
              <a16:creationId xmlns:a16="http://schemas.microsoft.com/office/drawing/2014/main" id="{00000000-0008-0000-0500-00001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30" name="Picture 34" descr="LogoOnLight">
          <a:extLst>
            <a:ext uri="{FF2B5EF4-FFF2-40B4-BE49-F238E27FC236}">
              <a16:creationId xmlns:a16="http://schemas.microsoft.com/office/drawing/2014/main" id="{00000000-0008-0000-05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5</xdr:row>
      <xdr:rowOff>0</xdr:rowOff>
    </xdr:from>
    <xdr:ext cx="0" cy="552450"/>
    <xdr:pic>
      <xdr:nvPicPr>
        <xdr:cNvPr id="31" name="Picture 34" descr="LogoOnLight">
          <a:extLst>
            <a:ext uri="{FF2B5EF4-FFF2-40B4-BE49-F238E27FC236}">
              <a16:creationId xmlns:a16="http://schemas.microsoft.com/office/drawing/2014/main" id="{00000000-0008-0000-0500-00001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32" name="Picture 34" descr="LogoOnLight">
          <a:extLst>
            <a:ext uri="{FF2B5EF4-FFF2-40B4-BE49-F238E27FC236}">
              <a16:creationId xmlns:a16="http://schemas.microsoft.com/office/drawing/2014/main" id="{00000000-0008-0000-05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5</xdr:row>
      <xdr:rowOff>0</xdr:rowOff>
    </xdr:from>
    <xdr:ext cx="0" cy="552450"/>
    <xdr:pic>
      <xdr:nvPicPr>
        <xdr:cNvPr id="33" name="Picture 34" descr="LogoOnLight">
          <a:extLst>
            <a:ext uri="{FF2B5EF4-FFF2-40B4-BE49-F238E27FC236}">
              <a16:creationId xmlns:a16="http://schemas.microsoft.com/office/drawing/2014/main" id="{00000000-0008-0000-05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34" name="Picture 34" descr="LogoOnLight">
          <a:extLst>
            <a:ext uri="{FF2B5EF4-FFF2-40B4-BE49-F238E27FC236}">
              <a16:creationId xmlns:a16="http://schemas.microsoft.com/office/drawing/2014/main" id="{00000000-0008-0000-0500-00002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5</xdr:row>
      <xdr:rowOff>0</xdr:rowOff>
    </xdr:from>
    <xdr:ext cx="0" cy="552450"/>
    <xdr:pic>
      <xdr:nvPicPr>
        <xdr:cNvPr id="35" name="Picture 34" descr="LogoOnLight">
          <a:extLst>
            <a:ext uri="{FF2B5EF4-FFF2-40B4-BE49-F238E27FC236}">
              <a16:creationId xmlns:a16="http://schemas.microsoft.com/office/drawing/2014/main" id="{00000000-0008-0000-0500-00002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5</xdr:row>
      <xdr:rowOff>0</xdr:rowOff>
    </xdr:from>
    <xdr:ext cx="0" cy="1123950"/>
    <xdr:pic>
      <xdr:nvPicPr>
        <xdr:cNvPr id="36" name="Picture 34" descr="LogoOnLight">
          <a:extLst>
            <a:ext uri="{FF2B5EF4-FFF2-40B4-BE49-F238E27FC236}">
              <a16:creationId xmlns:a16="http://schemas.microsoft.com/office/drawing/2014/main" id="{00000000-0008-0000-05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5</xdr:row>
      <xdr:rowOff>0</xdr:rowOff>
    </xdr:from>
    <xdr:ext cx="0" cy="552450"/>
    <xdr:pic>
      <xdr:nvPicPr>
        <xdr:cNvPr id="37" name="Picture 34" descr="LogoOnLight">
          <a:extLst>
            <a:ext uri="{FF2B5EF4-FFF2-40B4-BE49-F238E27FC236}">
              <a16:creationId xmlns:a16="http://schemas.microsoft.com/office/drawing/2014/main" id="{00000000-0008-0000-0500-00002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534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5</xdr:row>
      <xdr:rowOff>0</xdr:rowOff>
    </xdr:from>
    <xdr:ext cx="0" cy="1123950"/>
    <xdr:pic>
      <xdr:nvPicPr>
        <xdr:cNvPr id="38" name="Picture 34" descr="LogoOnLight">
          <a:extLst>
            <a:ext uri="{FF2B5EF4-FFF2-40B4-BE49-F238E27FC236}">
              <a16:creationId xmlns:a16="http://schemas.microsoft.com/office/drawing/2014/main" id="{00000000-0008-0000-0500-00002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5</xdr:row>
      <xdr:rowOff>0</xdr:rowOff>
    </xdr:from>
    <xdr:ext cx="0" cy="552450"/>
    <xdr:pic>
      <xdr:nvPicPr>
        <xdr:cNvPr id="39" name="Picture 34" descr="LogoOnLight">
          <a:extLst>
            <a:ext uri="{FF2B5EF4-FFF2-40B4-BE49-F238E27FC236}">
              <a16:creationId xmlns:a16="http://schemas.microsoft.com/office/drawing/2014/main" id="{00000000-0008-0000-05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534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40" name="Picture 34" descr="LogoOnLight">
          <a:extLst>
            <a:ext uri="{FF2B5EF4-FFF2-40B4-BE49-F238E27FC236}">
              <a16:creationId xmlns:a16="http://schemas.microsoft.com/office/drawing/2014/main" id="{00000000-0008-0000-0500-00002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5</xdr:row>
      <xdr:rowOff>0</xdr:rowOff>
    </xdr:from>
    <xdr:ext cx="0" cy="552450"/>
    <xdr:pic>
      <xdr:nvPicPr>
        <xdr:cNvPr id="41" name="Picture 34" descr="LogoOnLight">
          <a:extLst>
            <a:ext uri="{FF2B5EF4-FFF2-40B4-BE49-F238E27FC236}">
              <a16:creationId xmlns:a16="http://schemas.microsoft.com/office/drawing/2014/main" id="{00000000-0008-0000-0500-00002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42" name="Picture 34" descr="LogoOnLight">
          <a:extLst>
            <a:ext uri="{FF2B5EF4-FFF2-40B4-BE49-F238E27FC236}">
              <a16:creationId xmlns:a16="http://schemas.microsoft.com/office/drawing/2014/main" id="{00000000-0008-0000-05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5</xdr:row>
      <xdr:rowOff>0</xdr:rowOff>
    </xdr:from>
    <xdr:ext cx="0" cy="552450"/>
    <xdr:pic>
      <xdr:nvPicPr>
        <xdr:cNvPr id="43" name="Picture 34" descr="LogoOnLight">
          <a:extLst>
            <a:ext uri="{FF2B5EF4-FFF2-40B4-BE49-F238E27FC236}">
              <a16:creationId xmlns:a16="http://schemas.microsoft.com/office/drawing/2014/main" id="{00000000-0008-0000-0500-00002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44" name="Picture 34" descr="LogoOnLight">
          <a:extLst>
            <a:ext uri="{FF2B5EF4-FFF2-40B4-BE49-F238E27FC236}">
              <a16:creationId xmlns:a16="http://schemas.microsoft.com/office/drawing/2014/main" id="{00000000-0008-0000-0500-00002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5</xdr:row>
      <xdr:rowOff>0</xdr:rowOff>
    </xdr:from>
    <xdr:ext cx="0" cy="552450"/>
    <xdr:pic>
      <xdr:nvPicPr>
        <xdr:cNvPr id="45" name="Picture 34" descr="LogoOnLight">
          <a:extLst>
            <a:ext uri="{FF2B5EF4-FFF2-40B4-BE49-F238E27FC236}">
              <a16:creationId xmlns:a16="http://schemas.microsoft.com/office/drawing/2014/main" id="{00000000-0008-0000-0500-00002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46" name="Picture 34" descr="LogoOnLight">
          <a:extLst>
            <a:ext uri="{FF2B5EF4-FFF2-40B4-BE49-F238E27FC236}">
              <a16:creationId xmlns:a16="http://schemas.microsoft.com/office/drawing/2014/main" id="{00000000-0008-0000-0500-00002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5</xdr:row>
      <xdr:rowOff>0</xdr:rowOff>
    </xdr:from>
    <xdr:ext cx="0" cy="552450"/>
    <xdr:pic>
      <xdr:nvPicPr>
        <xdr:cNvPr id="47" name="Picture 34" descr="LogoOnLight">
          <a:extLst>
            <a:ext uri="{FF2B5EF4-FFF2-40B4-BE49-F238E27FC236}">
              <a16:creationId xmlns:a16="http://schemas.microsoft.com/office/drawing/2014/main" id="{00000000-0008-0000-0500-00002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48" name="Picture 34" descr="LogoOnLight">
          <a:extLst>
            <a:ext uri="{FF2B5EF4-FFF2-40B4-BE49-F238E27FC236}">
              <a16:creationId xmlns:a16="http://schemas.microsoft.com/office/drawing/2014/main" id="{00000000-0008-0000-0500-00003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5</xdr:row>
      <xdr:rowOff>0</xdr:rowOff>
    </xdr:from>
    <xdr:ext cx="0" cy="552450"/>
    <xdr:pic>
      <xdr:nvPicPr>
        <xdr:cNvPr id="49" name="Picture 34" descr="LogoOnLight">
          <a:extLst>
            <a:ext uri="{FF2B5EF4-FFF2-40B4-BE49-F238E27FC236}">
              <a16:creationId xmlns:a16="http://schemas.microsoft.com/office/drawing/2014/main" id="{00000000-0008-0000-0500-00003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50" name="Picture 34" descr="LogoOnLight">
          <a:extLst>
            <a:ext uri="{FF2B5EF4-FFF2-40B4-BE49-F238E27FC236}">
              <a16:creationId xmlns:a16="http://schemas.microsoft.com/office/drawing/2014/main" id="{00000000-0008-0000-0500-00003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5</xdr:row>
      <xdr:rowOff>0</xdr:rowOff>
    </xdr:from>
    <xdr:ext cx="0" cy="552450"/>
    <xdr:pic>
      <xdr:nvPicPr>
        <xdr:cNvPr id="51" name="Picture 34" descr="LogoOnLight">
          <a:extLst>
            <a:ext uri="{FF2B5EF4-FFF2-40B4-BE49-F238E27FC236}">
              <a16:creationId xmlns:a16="http://schemas.microsoft.com/office/drawing/2014/main" id="{00000000-0008-0000-0500-00003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52" name="Picture 34" descr="LogoOnLight">
          <a:extLst>
            <a:ext uri="{FF2B5EF4-FFF2-40B4-BE49-F238E27FC236}">
              <a16:creationId xmlns:a16="http://schemas.microsoft.com/office/drawing/2014/main" id="{00000000-0008-0000-0500-00003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5</xdr:row>
      <xdr:rowOff>0</xdr:rowOff>
    </xdr:from>
    <xdr:ext cx="0" cy="552450"/>
    <xdr:pic>
      <xdr:nvPicPr>
        <xdr:cNvPr id="53" name="Picture 34" descr="LogoOnLight">
          <a:extLst>
            <a:ext uri="{FF2B5EF4-FFF2-40B4-BE49-F238E27FC236}">
              <a16:creationId xmlns:a16="http://schemas.microsoft.com/office/drawing/2014/main" id="{00000000-0008-0000-0500-00003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54" name="Picture 34" descr="LogoOnLight">
          <a:extLst>
            <a:ext uri="{FF2B5EF4-FFF2-40B4-BE49-F238E27FC236}">
              <a16:creationId xmlns:a16="http://schemas.microsoft.com/office/drawing/2014/main" id="{00000000-0008-0000-0500-00003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5</xdr:row>
      <xdr:rowOff>0</xdr:rowOff>
    </xdr:from>
    <xdr:ext cx="0" cy="552450"/>
    <xdr:pic>
      <xdr:nvPicPr>
        <xdr:cNvPr id="55" name="Picture 34" descr="LogoOnLight">
          <a:extLst>
            <a:ext uri="{FF2B5EF4-FFF2-40B4-BE49-F238E27FC236}">
              <a16:creationId xmlns:a16="http://schemas.microsoft.com/office/drawing/2014/main" id="{00000000-0008-0000-0500-00003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56" name="Picture 34" descr="LogoOnLight">
          <a:extLst>
            <a:ext uri="{FF2B5EF4-FFF2-40B4-BE49-F238E27FC236}">
              <a16:creationId xmlns:a16="http://schemas.microsoft.com/office/drawing/2014/main" id="{00000000-0008-0000-0500-00003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5</xdr:row>
      <xdr:rowOff>0</xdr:rowOff>
    </xdr:from>
    <xdr:ext cx="0" cy="552450"/>
    <xdr:pic>
      <xdr:nvPicPr>
        <xdr:cNvPr id="57" name="Picture 34" descr="LogoOnLight">
          <a:extLst>
            <a:ext uri="{FF2B5EF4-FFF2-40B4-BE49-F238E27FC236}">
              <a16:creationId xmlns:a16="http://schemas.microsoft.com/office/drawing/2014/main" id="{00000000-0008-0000-0500-00003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58" name="Picture 34" descr="LogoOnLight">
          <a:extLst>
            <a:ext uri="{FF2B5EF4-FFF2-40B4-BE49-F238E27FC236}">
              <a16:creationId xmlns:a16="http://schemas.microsoft.com/office/drawing/2014/main" id="{00000000-0008-0000-0500-00003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5</xdr:row>
      <xdr:rowOff>0</xdr:rowOff>
    </xdr:from>
    <xdr:ext cx="0" cy="552450"/>
    <xdr:pic>
      <xdr:nvPicPr>
        <xdr:cNvPr id="59" name="Picture 34" descr="LogoOnLight">
          <a:extLst>
            <a:ext uri="{FF2B5EF4-FFF2-40B4-BE49-F238E27FC236}">
              <a16:creationId xmlns:a16="http://schemas.microsoft.com/office/drawing/2014/main" id="{00000000-0008-0000-0500-00003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60" name="Picture 34" descr="LogoOnLight">
          <a:extLst>
            <a:ext uri="{FF2B5EF4-FFF2-40B4-BE49-F238E27FC236}">
              <a16:creationId xmlns:a16="http://schemas.microsoft.com/office/drawing/2014/main" id="{00000000-0008-0000-0500-00003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5</xdr:row>
      <xdr:rowOff>0</xdr:rowOff>
    </xdr:from>
    <xdr:ext cx="0" cy="552450"/>
    <xdr:pic>
      <xdr:nvPicPr>
        <xdr:cNvPr id="61" name="Picture 34" descr="LogoOnLight">
          <a:extLst>
            <a:ext uri="{FF2B5EF4-FFF2-40B4-BE49-F238E27FC236}">
              <a16:creationId xmlns:a16="http://schemas.microsoft.com/office/drawing/2014/main" id="{00000000-0008-0000-0500-00003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62" name="Picture 34" descr="LogoOnLight">
          <a:extLst>
            <a:ext uri="{FF2B5EF4-FFF2-40B4-BE49-F238E27FC236}">
              <a16:creationId xmlns:a16="http://schemas.microsoft.com/office/drawing/2014/main" id="{00000000-0008-0000-0500-00003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5</xdr:row>
      <xdr:rowOff>0</xdr:rowOff>
    </xdr:from>
    <xdr:ext cx="0" cy="552450"/>
    <xdr:pic>
      <xdr:nvPicPr>
        <xdr:cNvPr id="63" name="Picture 34" descr="LogoOnLight">
          <a:extLst>
            <a:ext uri="{FF2B5EF4-FFF2-40B4-BE49-F238E27FC236}">
              <a16:creationId xmlns:a16="http://schemas.microsoft.com/office/drawing/2014/main" id="{00000000-0008-0000-0500-00003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5</xdr:row>
      <xdr:rowOff>0</xdr:rowOff>
    </xdr:from>
    <xdr:ext cx="0" cy="1123950"/>
    <xdr:pic>
      <xdr:nvPicPr>
        <xdr:cNvPr id="64" name="Picture 34" descr="LogoOnLight">
          <a:extLst>
            <a:ext uri="{FF2B5EF4-FFF2-40B4-BE49-F238E27FC236}">
              <a16:creationId xmlns:a16="http://schemas.microsoft.com/office/drawing/2014/main" id="{00000000-0008-0000-0500-00004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5</xdr:row>
      <xdr:rowOff>0</xdr:rowOff>
    </xdr:from>
    <xdr:ext cx="0" cy="552450"/>
    <xdr:pic>
      <xdr:nvPicPr>
        <xdr:cNvPr id="65" name="Picture 34" descr="LogoOnLight">
          <a:extLst>
            <a:ext uri="{FF2B5EF4-FFF2-40B4-BE49-F238E27FC236}">
              <a16:creationId xmlns:a16="http://schemas.microsoft.com/office/drawing/2014/main" id="{00000000-0008-0000-0500-00004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534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5</xdr:row>
      <xdr:rowOff>0</xdr:rowOff>
    </xdr:from>
    <xdr:ext cx="0" cy="1123950"/>
    <xdr:pic>
      <xdr:nvPicPr>
        <xdr:cNvPr id="66" name="Picture 34" descr="LogoOnLight">
          <a:extLst>
            <a:ext uri="{FF2B5EF4-FFF2-40B4-BE49-F238E27FC236}">
              <a16:creationId xmlns:a16="http://schemas.microsoft.com/office/drawing/2014/main" id="{00000000-0008-0000-0500-00004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5</xdr:row>
      <xdr:rowOff>0</xdr:rowOff>
    </xdr:from>
    <xdr:ext cx="0" cy="552450"/>
    <xdr:pic>
      <xdr:nvPicPr>
        <xdr:cNvPr id="67" name="Picture 34" descr="LogoOnLight">
          <a:extLst>
            <a:ext uri="{FF2B5EF4-FFF2-40B4-BE49-F238E27FC236}">
              <a16:creationId xmlns:a16="http://schemas.microsoft.com/office/drawing/2014/main" id="{00000000-0008-0000-0500-00004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534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68" name="Picture 34" descr="LogoOnLight">
          <a:extLst>
            <a:ext uri="{FF2B5EF4-FFF2-40B4-BE49-F238E27FC236}">
              <a16:creationId xmlns:a16="http://schemas.microsoft.com/office/drawing/2014/main" id="{00000000-0008-0000-0500-00004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5</xdr:row>
      <xdr:rowOff>0</xdr:rowOff>
    </xdr:from>
    <xdr:ext cx="0" cy="552450"/>
    <xdr:pic>
      <xdr:nvPicPr>
        <xdr:cNvPr id="69" name="Picture 34" descr="LogoOnLight">
          <a:extLst>
            <a:ext uri="{FF2B5EF4-FFF2-40B4-BE49-F238E27FC236}">
              <a16:creationId xmlns:a16="http://schemas.microsoft.com/office/drawing/2014/main" id="{00000000-0008-0000-0500-00004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70" name="Picture 34" descr="LogoOnLight">
          <a:extLst>
            <a:ext uri="{FF2B5EF4-FFF2-40B4-BE49-F238E27FC236}">
              <a16:creationId xmlns:a16="http://schemas.microsoft.com/office/drawing/2014/main" id="{00000000-0008-0000-0500-00004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5</xdr:row>
      <xdr:rowOff>0</xdr:rowOff>
    </xdr:from>
    <xdr:ext cx="0" cy="552450"/>
    <xdr:pic>
      <xdr:nvPicPr>
        <xdr:cNvPr id="71" name="Picture 34" descr="LogoOnLight">
          <a:extLst>
            <a:ext uri="{FF2B5EF4-FFF2-40B4-BE49-F238E27FC236}">
              <a16:creationId xmlns:a16="http://schemas.microsoft.com/office/drawing/2014/main" id="{00000000-0008-0000-0500-00004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72" name="Picture 34" descr="LogoOnLight">
          <a:extLst>
            <a:ext uri="{FF2B5EF4-FFF2-40B4-BE49-F238E27FC236}">
              <a16:creationId xmlns:a16="http://schemas.microsoft.com/office/drawing/2014/main" id="{00000000-0008-0000-0500-00004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5</xdr:row>
      <xdr:rowOff>0</xdr:rowOff>
    </xdr:from>
    <xdr:ext cx="0" cy="552450"/>
    <xdr:pic>
      <xdr:nvPicPr>
        <xdr:cNvPr id="73" name="Picture 34" descr="LogoOnLight">
          <a:extLst>
            <a:ext uri="{FF2B5EF4-FFF2-40B4-BE49-F238E27FC236}">
              <a16:creationId xmlns:a16="http://schemas.microsoft.com/office/drawing/2014/main" id="{00000000-0008-0000-0500-00004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74" name="Picture 34" descr="LogoOnLight">
          <a:extLst>
            <a:ext uri="{FF2B5EF4-FFF2-40B4-BE49-F238E27FC236}">
              <a16:creationId xmlns:a16="http://schemas.microsoft.com/office/drawing/2014/main" id="{00000000-0008-0000-0500-00004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5</xdr:row>
      <xdr:rowOff>0</xdr:rowOff>
    </xdr:from>
    <xdr:ext cx="0" cy="552450"/>
    <xdr:pic>
      <xdr:nvPicPr>
        <xdr:cNvPr id="75" name="Picture 34" descr="LogoOnLight">
          <a:extLst>
            <a:ext uri="{FF2B5EF4-FFF2-40B4-BE49-F238E27FC236}">
              <a16:creationId xmlns:a16="http://schemas.microsoft.com/office/drawing/2014/main" id="{00000000-0008-0000-0500-00004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76" name="Picture 34" descr="LogoOnLight">
          <a:extLst>
            <a:ext uri="{FF2B5EF4-FFF2-40B4-BE49-F238E27FC236}">
              <a16:creationId xmlns:a16="http://schemas.microsoft.com/office/drawing/2014/main" id="{00000000-0008-0000-0500-00004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5</xdr:row>
      <xdr:rowOff>0</xdr:rowOff>
    </xdr:from>
    <xdr:ext cx="0" cy="552450"/>
    <xdr:pic>
      <xdr:nvPicPr>
        <xdr:cNvPr id="77" name="Picture 34" descr="LogoOnLight">
          <a:extLst>
            <a:ext uri="{FF2B5EF4-FFF2-40B4-BE49-F238E27FC236}">
              <a16:creationId xmlns:a16="http://schemas.microsoft.com/office/drawing/2014/main" id="{00000000-0008-0000-0500-00004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78" name="Picture 34" descr="LogoOnLight">
          <a:extLst>
            <a:ext uri="{FF2B5EF4-FFF2-40B4-BE49-F238E27FC236}">
              <a16:creationId xmlns:a16="http://schemas.microsoft.com/office/drawing/2014/main" id="{00000000-0008-0000-0500-00004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5</xdr:row>
      <xdr:rowOff>0</xdr:rowOff>
    </xdr:from>
    <xdr:ext cx="0" cy="552450"/>
    <xdr:pic>
      <xdr:nvPicPr>
        <xdr:cNvPr id="79" name="Picture 34" descr="LogoOnLight">
          <a:extLst>
            <a:ext uri="{FF2B5EF4-FFF2-40B4-BE49-F238E27FC236}">
              <a16:creationId xmlns:a16="http://schemas.microsoft.com/office/drawing/2014/main" id="{00000000-0008-0000-0500-00004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80" name="Picture 34" descr="LogoOnLight">
          <a:extLst>
            <a:ext uri="{FF2B5EF4-FFF2-40B4-BE49-F238E27FC236}">
              <a16:creationId xmlns:a16="http://schemas.microsoft.com/office/drawing/2014/main" id="{00000000-0008-0000-0500-00005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5</xdr:row>
      <xdr:rowOff>0</xdr:rowOff>
    </xdr:from>
    <xdr:ext cx="0" cy="552450"/>
    <xdr:pic>
      <xdr:nvPicPr>
        <xdr:cNvPr id="81" name="Picture 34" descr="LogoOnLight">
          <a:extLst>
            <a:ext uri="{FF2B5EF4-FFF2-40B4-BE49-F238E27FC236}">
              <a16:creationId xmlns:a16="http://schemas.microsoft.com/office/drawing/2014/main" id="{00000000-0008-0000-0500-00005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82" name="Picture 34" descr="LogoOnLight">
          <a:extLst>
            <a:ext uri="{FF2B5EF4-FFF2-40B4-BE49-F238E27FC236}">
              <a16:creationId xmlns:a16="http://schemas.microsoft.com/office/drawing/2014/main" id="{00000000-0008-0000-0500-00005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5</xdr:row>
      <xdr:rowOff>0</xdr:rowOff>
    </xdr:from>
    <xdr:ext cx="0" cy="552450"/>
    <xdr:pic>
      <xdr:nvPicPr>
        <xdr:cNvPr id="83" name="Picture 34" descr="LogoOnLight">
          <a:extLst>
            <a:ext uri="{FF2B5EF4-FFF2-40B4-BE49-F238E27FC236}">
              <a16:creationId xmlns:a16="http://schemas.microsoft.com/office/drawing/2014/main" id="{00000000-0008-0000-0500-00005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5</xdr:row>
      <xdr:rowOff>0</xdr:rowOff>
    </xdr:from>
    <xdr:ext cx="0" cy="1123950"/>
    <xdr:pic>
      <xdr:nvPicPr>
        <xdr:cNvPr id="84" name="Picture 34" descr="LogoOnLight">
          <a:extLst>
            <a:ext uri="{FF2B5EF4-FFF2-40B4-BE49-F238E27FC236}">
              <a16:creationId xmlns:a16="http://schemas.microsoft.com/office/drawing/2014/main" id="{00000000-0008-0000-0500-00005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142875</xdr:colOff>
      <xdr:row>19</xdr:row>
      <xdr:rowOff>0</xdr:rowOff>
    </xdr:from>
    <xdr:to>
      <xdr:col>0</xdr:col>
      <xdr:colOff>142875</xdr:colOff>
      <xdr:row>23</xdr:row>
      <xdr:rowOff>101600</xdr:rowOff>
    </xdr:to>
    <xdr:pic>
      <xdr:nvPicPr>
        <xdr:cNvPr id="85" name="Picture 34" descr="LogoOnLight">
          <a:extLst>
            <a:ext uri="{FF2B5EF4-FFF2-40B4-BE49-F238E27FC236}">
              <a16:creationId xmlns:a16="http://schemas.microsoft.com/office/drawing/2014/main" id="{00000000-0008-0000-0500-00005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19</xdr:row>
      <xdr:rowOff>304800</xdr:rowOff>
    </xdr:from>
    <xdr:to>
      <xdr:col>0</xdr:col>
      <xdr:colOff>142875</xdr:colOff>
      <xdr:row>23</xdr:row>
      <xdr:rowOff>258445</xdr:rowOff>
    </xdr:to>
    <xdr:pic>
      <xdr:nvPicPr>
        <xdr:cNvPr id="86" name="Picture 34" descr="LogoOnLight">
          <a:extLst>
            <a:ext uri="{FF2B5EF4-FFF2-40B4-BE49-F238E27FC236}">
              <a16:creationId xmlns:a16="http://schemas.microsoft.com/office/drawing/2014/main" id="{00000000-0008-0000-0500-00005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19</xdr:row>
      <xdr:rowOff>304800</xdr:rowOff>
    </xdr:from>
    <xdr:to>
      <xdr:col>0</xdr:col>
      <xdr:colOff>142875</xdr:colOff>
      <xdr:row>23</xdr:row>
      <xdr:rowOff>258445</xdr:rowOff>
    </xdr:to>
    <xdr:pic>
      <xdr:nvPicPr>
        <xdr:cNvPr id="87" name="Picture 34" descr="LogoOnLight">
          <a:extLst>
            <a:ext uri="{FF2B5EF4-FFF2-40B4-BE49-F238E27FC236}">
              <a16:creationId xmlns:a16="http://schemas.microsoft.com/office/drawing/2014/main" id="{00000000-0008-0000-0500-00005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19</xdr:row>
      <xdr:rowOff>304800</xdr:rowOff>
    </xdr:from>
    <xdr:to>
      <xdr:col>0</xdr:col>
      <xdr:colOff>142875</xdr:colOff>
      <xdr:row>23</xdr:row>
      <xdr:rowOff>258445</xdr:rowOff>
    </xdr:to>
    <xdr:pic>
      <xdr:nvPicPr>
        <xdr:cNvPr id="88" name="Picture 4" descr="LogoOnLight">
          <a:extLst>
            <a:ext uri="{FF2B5EF4-FFF2-40B4-BE49-F238E27FC236}">
              <a16:creationId xmlns:a16="http://schemas.microsoft.com/office/drawing/2014/main" id="{00000000-0008-0000-0500-00005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19</xdr:row>
      <xdr:rowOff>304800</xdr:rowOff>
    </xdr:from>
    <xdr:to>
      <xdr:col>0</xdr:col>
      <xdr:colOff>142875</xdr:colOff>
      <xdr:row>23</xdr:row>
      <xdr:rowOff>258445</xdr:rowOff>
    </xdr:to>
    <xdr:pic>
      <xdr:nvPicPr>
        <xdr:cNvPr id="89" name="Picture 4" descr="LogoOnLight">
          <a:extLst>
            <a:ext uri="{FF2B5EF4-FFF2-40B4-BE49-F238E27FC236}">
              <a16:creationId xmlns:a16="http://schemas.microsoft.com/office/drawing/2014/main" id="{00000000-0008-0000-0500-00005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142875</xdr:colOff>
      <xdr:row>19</xdr:row>
      <xdr:rowOff>304800</xdr:rowOff>
    </xdr:from>
    <xdr:to>
      <xdr:col>1</xdr:col>
      <xdr:colOff>142875</xdr:colOff>
      <xdr:row>23</xdr:row>
      <xdr:rowOff>258445</xdr:rowOff>
    </xdr:to>
    <xdr:pic>
      <xdr:nvPicPr>
        <xdr:cNvPr id="90" name="Picture 4" descr="LogoOnLight">
          <a:extLst>
            <a:ext uri="{FF2B5EF4-FFF2-40B4-BE49-F238E27FC236}">
              <a16:creationId xmlns:a16="http://schemas.microsoft.com/office/drawing/2014/main" id="{00000000-0008-0000-0500-00005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3048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19</xdr:row>
      <xdr:rowOff>304800</xdr:rowOff>
    </xdr:from>
    <xdr:to>
      <xdr:col>3</xdr:col>
      <xdr:colOff>142875</xdr:colOff>
      <xdr:row>23</xdr:row>
      <xdr:rowOff>34925</xdr:rowOff>
    </xdr:to>
    <xdr:pic>
      <xdr:nvPicPr>
        <xdr:cNvPr id="91" name="Picture 4" descr="LogoOnLight">
          <a:extLst>
            <a:ext uri="{FF2B5EF4-FFF2-40B4-BE49-F238E27FC236}">
              <a16:creationId xmlns:a16="http://schemas.microsoft.com/office/drawing/2014/main" id="{00000000-0008-0000-0500-00005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304800"/>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142875</xdr:colOff>
      <xdr:row>19</xdr:row>
      <xdr:rowOff>304800</xdr:rowOff>
    </xdr:from>
    <xdr:ext cx="0" cy="876300"/>
    <xdr:pic>
      <xdr:nvPicPr>
        <xdr:cNvPr id="92" name="Picture 4" descr="LogoOnLight">
          <a:extLst>
            <a:ext uri="{FF2B5EF4-FFF2-40B4-BE49-F238E27FC236}">
              <a16:creationId xmlns:a16="http://schemas.microsoft.com/office/drawing/2014/main" id="{00000000-0008-0000-0500-00005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3048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19</xdr:row>
      <xdr:rowOff>304800</xdr:rowOff>
    </xdr:from>
    <xdr:ext cx="0" cy="870585"/>
    <xdr:pic>
      <xdr:nvPicPr>
        <xdr:cNvPr id="93" name="Picture 4" descr="LogoOnLight">
          <a:extLst>
            <a:ext uri="{FF2B5EF4-FFF2-40B4-BE49-F238E27FC236}">
              <a16:creationId xmlns:a16="http://schemas.microsoft.com/office/drawing/2014/main" id="{00000000-0008-0000-0500-00005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19</xdr:row>
      <xdr:rowOff>304800</xdr:rowOff>
    </xdr:from>
    <xdr:ext cx="0" cy="870585"/>
    <xdr:pic>
      <xdr:nvPicPr>
        <xdr:cNvPr id="94" name="Picture 4" descr="LogoOnLight">
          <a:extLst>
            <a:ext uri="{FF2B5EF4-FFF2-40B4-BE49-F238E27FC236}">
              <a16:creationId xmlns:a16="http://schemas.microsoft.com/office/drawing/2014/main" id="{00000000-0008-0000-0500-00005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19</xdr:row>
      <xdr:rowOff>304800</xdr:rowOff>
    </xdr:from>
    <xdr:ext cx="0" cy="872490"/>
    <xdr:pic>
      <xdr:nvPicPr>
        <xdr:cNvPr id="95" name="Picture 4" descr="LogoOnLight">
          <a:extLst>
            <a:ext uri="{FF2B5EF4-FFF2-40B4-BE49-F238E27FC236}">
              <a16:creationId xmlns:a16="http://schemas.microsoft.com/office/drawing/2014/main" id="{00000000-0008-0000-0500-00005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3048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142875</xdr:colOff>
      <xdr:row>19</xdr:row>
      <xdr:rowOff>304800</xdr:rowOff>
    </xdr:from>
    <xdr:to>
      <xdr:col>3</xdr:col>
      <xdr:colOff>142875</xdr:colOff>
      <xdr:row>23</xdr:row>
      <xdr:rowOff>254635</xdr:rowOff>
    </xdr:to>
    <xdr:pic>
      <xdr:nvPicPr>
        <xdr:cNvPr id="97" name="Picture 4" descr="LogoOnLight">
          <a:extLst>
            <a:ext uri="{FF2B5EF4-FFF2-40B4-BE49-F238E27FC236}">
              <a16:creationId xmlns:a16="http://schemas.microsoft.com/office/drawing/2014/main" id="{00000000-0008-0000-0500-00006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19</xdr:row>
      <xdr:rowOff>304800</xdr:rowOff>
    </xdr:from>
    <xdr:to>
      <xdr:col>3</xdr:col>
      <xdr:colOff>142875</xdr:colOff>
      <xdr:row>23</xdr:row>
      <xdr:rowOff>254635</xdr:rowOff>
    </xdr:to>
    <xdr:pic>
      <xdr:nvPicPr>
        <xdr:cNvPr id="98" name="Picture 4" descr="LogoOnLight">
          <a:extLst>
            <a:ext uri="{FF2B5EF4-FFF2-40B4-BE49-F238E27FC236}">
              <a16:creationId xmlns:a16="http://schemas.microsoft.com/office/drawing/2014/main" id="{00000000-0008-0000-0500-00006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19</xdr:row>
      <xdr:rowOff>304800</xdr:rowOff>
    </xdr:from>
    <xdr:to>
      <xdr:col>3</xdr:col>
      <xdr:colOff>142875</xdr:colOff>
      <xdr:row>23</xdr:row>
      <xdr:rowOff>256540</xdr:rowOff>
    </xdr:to>
    <xdr:pic>
      <xdr:nvPicPr>
        <xdr:cNvPr id="99" name="Picture 4" descr="LogoOnLight">
          <a:extLst>
            <a:ext uri="{FF2B5EF4-FFF2-40B4-BE49-F238E27FC236}">
              <a16:creationId xmlns:a16="http://schemas.microsoft.com/office/drawing/2014/main" id="{00000000-0008-0000-0500-00006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3048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19</xdr:row>
      <xdr:rowOff>304800</xdr:rowOff>
    </xdr:from>
    <xdr:to>
      <xdr:col>3</xdr:col>
      <xdr:colOff>142875</xdr:colOff>
      <xdr:row>23</xdr:row>
      <xdr:rowOff>256540</xdr:rowOff>
    </xdr:to>
    <xdr:pic>
      <xdr:nvPicPr>
        <xdr:cNvPr id="100" name="Picture 4" descr="LogoOnLight">
          <a:extLst>
            <a:ext uri="{FF2B5EF4-FFF2-40B4-BE49-F238E27FC236}">
              <a16:creationId xmlns:a16="http://schemas.microsoft.com/office/drawing/2014/main" id="{00000000-0008-0000-0500-00006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3048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142875</xdr:colOff>
      <xdr:row>29</xdr:row>
      <xdr:rowOff>0</xdr:rowOff>
    </xdr:from>
    <xdr:ext cx="0" cy="876300"/>
    <xdr:pic>
      <xdr:nvPicPr>
        <xdr:cNvPr id="101" name="Picture 34" descr="LogoOnLight">
          <a:extLst>
            <a:ext uri="{FF2B5EF4-FFF2-40B4-BE49-F238E27FC236}">
              <a16:creationId xmlns:a16="http://schemas.microsoft.com/office/drawing/2014/main" id="{00000000-0008-0000-0500-00006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6764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29</xdr:row>
      <xdr:rowOff>304800</xdr:rowOff>
    </xdr:from>
    <xdr:ext cx="0" cy="876300"/>
    <xdr:pic>
      <xdr:nvPicPr>
        <xdr:cNvPr id="102" name="Picture 34" descr="LogoOnLight">
          <a:extLst>
            <a:ext uri="{FF2B5EF4-FFF2-40B4-BE49-F238E27FC236}">
              <a16:creationId xmlns:a16="http://schemas.microsoft.com/office/drawing/2014/main" id="{00000000-0008-0000-0500-00006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9812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29</xdr:row>
      <xdr:rowOff>304800</xdr:rowOff>
    </xdr:from>
    <xdr:ext cx="0" cy="876300"/>
    <xdr:pic>
      <xdr:nvPicPr>
        <xdr:cNvPr id="103" name="Picture 34" descr="LogoOnLight">
          <a:extLst>
            <a:ext uri="{FF2B5EF4-FFF2-40B4-BE49-F238E27FC236}">
              <a16:creationId xmlns:a16="http://schemas.microsoft.com/office/drawing/2014/main" id="{00000000-0008-0000-0500-00006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9812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29</xdr:row>
      <xdr:rowOff>304800</xdr:rowOff>
    </xdr:from>
    <xdr:ext cx="0" cy="876300"/>
    <xdr:pic>
      <xdr:nvPicPr>
        <xdr:cNvPr id="104" name="Picture 4" descr="LogoOnLight">
          <a:extLst>
            <a:ext uri="{FF2B5EF4-FFF2-40B4-BE49-F238E27FC236}">
              <a16:creationId xmlns:a16="http://schemas.microsoft.com/office/drawing/2014/main" id="{00000000-0008-0000-0500-00006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9812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29</xdr:row>
      <xdr:rowOff>304800</xdr:rowOff>
    </xdr:from>
    <xdr:ext cx="0" cy="876300"/>
    <xdr:pic>
      <xdr:nvPicPr>
        <xdr:cNvPr id="105" name="Picture 4" descr="LogoOnLight">
          <a:extLst>
            <a:ext uri="{FF2B5EF4-FFF2-40B4-BE49-F238E27FC236}">
              <a16:creationId xmlns:a16="http://schemas.microsoft.com/office/drawing/2014/main" id="{00000000-0008-0000-0500-00006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9812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29</xdr:row>
      <xdr:rowOff>0</xdr:rowOff>
    </xdr:from>
    <xdr:ext cx="0" cy="876300"/>
    <xdr:pic>
      <xdr:nvPicPr>
        <xdr:cNvPr id="106" name="Picture 34" descr="LogoOnLight">
          <a:extLst>
            <a:ext uri="{FF2B5EF4-FFF2-40B4-BE49-F238E27FC236}">
              <a16:creationId xmlns:a16="http://schemas.microsoft.com/office/drawing/2014/main" id="{00000000-0008-0000-0500-00006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6764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29</xdr:row>
      <xdr:rowOff>304800</xdr:rowOff>
    </xdr:from>
    <xdr:ext cx="0" cy="876300"/>
    <xdr:pic>
      <xdr:nvPicPr>
        <xdr:cNvPr id="107" name="Picture 34" descr="LogoOnLight">
          <a:extLst>
            <a:ext uri="{FF2B5EF4-FFF2-40B4-BE49-F238E27FC236}">
              <a16:creationId xmlns:a16="http://schemas.microsoft.com/office/drawing/2014/main" id="{00000000-0008-0000-0500-00006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9812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29</xdr:row>
      <xdr:rowOff>304800</xdr:rowOff>
    </xdr:from>
    <xdr:ext cx="0" cy="876300"/>
    <xdr:pic>
      <xdr:nvPicPr>
        <xdr:cNvPr id="108" name="Picture 34" descr="LogoOnLight">
          <a:extLst>
            <a:ext uri="{FF2B5EF4-FFF2-40B4-BE49-F238E27FC236}">
              <a16:creationId xmlns:a16="http://schemas.microsoft.com/office/drawing/2014/main" id="{00000000-0008-0000-0500-00006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9812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29</xdr:row>
      <xdr:rowOff>304800</xdr:rowOff>
    </xdr:from>
    <xdr:ext cx="0" cy="876300"/>
    <xdr:pic>
      <xdr:nvPicPr>
        <xdr:cNvPr id="109" name="Picture 4" descr="LogoOnLight">
          <a:extLst>
            <a:ext uri="{FF2B5EF4-FFF2-40B4-BE49-F238E27FC236}">
              <a16:creationId xmlns:a16="http://schemas.microsoft.com/office/drawing/2014/main" id="{00000000-0008-0000-0500-00006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9812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29</xdr:row>
      <xdr:rowOff>304800</xdr:rowOff>
    </xdr:from>
    <xdr:ext cx="0" cy="876300"/>
    <xdr:pic>
      <xdr:nvPicPr>
        <xdr:cNvPr id="110" name="Picture 4" descr="LogoOnLight">
          <a:extLst>
            <a:ext uri="{FF2B5EF4-FFF2-40B4-BE49-F238E27FC236}">
              <a16:creationId xmlns:a16="http://schemas.microsoft.com/office/drawing/2014/main" id="{00000000-0008-0000-0500-00006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9812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29</xdr:row>
      <xdr:rowOff>304800</xdr:rowOff>
    </xdr:from>
    <xdr:ext cx="0" cy="647700"/>
    <xdr:pic>
      <xdr:nvPicPr>
        <xdr:cNvPr id="111" name="Picture 4" descr="LogoOnLight">
          <a:extLst>
            <a:ext uri="{FF2B5EF4-FFF2-40B4-BE49-F238E27FC236}">
              <a16:creationId xmlns:a16="http://schemas.microsoft.com/office/drawing/2014/main" id="{00000000-0008-0000-0500-00006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1981200"/>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29</xdr:row>
      <xdr:rowOff>304800</xdr:rowOff>
    </xdr:from>
    <xdr:ext cx="0" cy="876300"/>
    <xdr:pic>
      <xdr:nvPicPr>
        <xdr:cNvPr id="112" name="Picture 4" descr="LogoOnLight">
          <a:extLst>
            <a:ext uri="{FF2B5EF4-FFF2-40B4-BE49-F238E27FC236}">
              <a16:creationId xmlns:a16="http://schemas.microsoft.com/office/drawing/2014/main" id="{00000000-0008-0000-0500-00007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19812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29</xdr:row>
      <xdr:rowOff>304800</xdr:rowOff>
    </xdr:from>
    <xdr:ext cx="0" cy="870585"/>
    <xdr:pic>
      <xdr:nvPicPr>
        <xdr:cNvPr id="113" name="Picture 4" descr="LogoOnLight">
          <a:extLst>
            <a:ext uri="{FF2B5EF4-FFF2-40B4-BE49-F238E27FC236}">
              <a16:creationId xmlns:a16="http://schemas.microsoft.com/office/drawing/2014/main" id="{00000000-0008-0000-0500-00007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19812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29</xdr:row>
      <xdr:rowOff>304800</xdr:rowOff>
    </xdr:from>
    <xdr:ext cx="0" cy="870585"/>
    <xdr:pic>
      <xdr:nvPicPr>
        <xdr:cNvPr id="114" name="Picture 4" descr="LogoOnLight">
          <a:extLst>
            <a:ext uri="{FF2B5EF4-FFF2-40B4-BE49-F238E27FC236}">
              <a16:creationId xmlns:a16="http://schemas.microsoft.com/office/drawing/2014/main" id="{00000000-0008-0000-0500-00007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19812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29</xdr:row>
      <xdr:rowOff>304800</xdr:rowOff>
    </xdr:from>
    <xdr:ext cx="0" cy="872490"/>
    <xdr:pic>
      <xdr:nvPicPr>
        <xdr:cNvPr id="115" name="Picture 4" descr="LogoOnLight">
          <a:extLst>
            <a:ext uri="{FF2B5EF4-FFF2-40B4-BE49-F238E27FC236}">
              <a16:creationId xmlns:a16="http://schemas.microsoft.com/office/drawing/2014/main" id="{00000000-0008-0000-0500-00007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19812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29</xdr:row>
      <xdr:rowOff>304800</xdr:rowOff>
    </xdr:from>
    <xdr:ext cx="0" cy="870585"/>
    <xdr:pic>
      <xdr:nvPicPr>
        <xdr:cNvPr id="117" name="Picture 4" descr="LogoOnLight">
          <a:extLst>
            <a:ext uri="{FF2B5EF4-FFF2-40B4-BE49-F238E27FC236}">
              <a16:creationId xmlns:a16="http://schemas.microsoft.com/office/drawing/2014/main" id="{00000000-0008-0000-0500-00007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19812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29</xdr:row>
      <xdr:rowOff>304800</xdr:rowOff>
    </xdr:from>
    <xdr:ext cx="0" cy="870585"/>
    <xdr:pic>
      <xdr:nvPicPr>
        <xdr:cNvPr id="118" name="Picture 4" descr="LogoOnLight">
          <a:extLst>
            <a:ext uri="{FF2B5EF4-FFF2-40B4-BE49-F238E27FC236}">
              <a16:creationId xmlns:a16="http://schemas.microsoft.com/office/drawing/2014/main" id="{00000000-0008-0000-0500-00007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19812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29</xdr:row>
      <xdr:rowOff>304800</xdr:rowOff>
    </xdr:from>
    <xdr:ext cx="0" cy="872490"/>
    <xdr:pic>
      <xdr:nvPicPr>
        <xdr:cNvPr id="119" name="Picture 4" descr="LogoOnLight">
          <a:extLst>
            <a:ext uri="{FF2B5EF4-FFF2-40B4-BE49-F238E27FC236}">
              <a16:creationId xmlns:a16="http://schemas.microsoft.com/office/drawing/2014/main" id="{00000000-0008-0000-0500-00007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19812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29</xdr:row>
      <xdr:rowOff>304800</xdr:rowOff>
    </xdr:from>
    <xdr:ext cx="0" cy="872490"/>
    <xdr:pic>
      <xdr:nvPicPr>
        <xdr:cNvPr id="120" name="Picture 4" descr="LogoOnLight">
          <a:extLst>
            <a:ext uri="{FF2B5EF4-FFF2-40B4-BE49-F238E27FC236}">
              <a16:creationId xmlns:a16="http://schemas.microsoft.com/office/drawing/2014/main" id="{00000000-0008-0000-0500-00007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19812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29</xdr:row>
      <xdr:rowOff>0</xdr:rowOff>
    </xdr:from>
    <xdr:ext cx="0" cy="876300"/>
    <xdr:pic>
      <xdr:nvPicPr>
        <xdr:cNvPr id="121" name="Picture 34" descr="LogoOnLight">
          <a:extLst>
            <a:ext uri="{FF2B5EF4-FFF2-40B4-BE49-F238E27FC236}">
              <a16:creationId xmlns:a16="http://schemas.microsoft.com/office/drawing/2014/main" id="{00000000-0008-0000-0500-00007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6764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29</xdr:row>
      <xdr:rowOff>304800</xdr:rowOff>
    </xdr:from>
    <xdr:ext cx="0" cy="874395"/>
    <xdr:pic>
      <xdr:nvPicPr>
        <xdr:cNvPr id="122" name="Picture 34" descr="LogoOnLight">
          <a:extLst>
            <a:ext uri="{FF2B5EF4-FFF2-40B4-BE49-F238E27FC236}">
              <a16:creationId xmlns:a16="http://schemas.microsoft.com/office/drawing/2014/main" id="{00000000-0008-0000-0500-00007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9812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29</xdr:row>
      <xdr:rowOff>304800</xdr:rowOff>
    </xdr:from>
    <xdr:ext cx="0" cy="874395"/>
    <xdr:pic>
      <xdr:nvPicPr>
        <xdr:cNvPr id="123" name="Picture 34" descr="LogoOnLight">
          <a:extLst>
            <a:ext uri="{FF2B5EF4-FFF2-40B4-BE49-F238E27FC236}">
              <a16:creationId xmlns:a16="http://schemas.microsoft.com/office/drawing/2014/main" id="{00000000-0008-0000-0500-00007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9812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29</xdr:row>
      <xdr:rowOff>304800</xdr:rowOff>
    </xdr:from>
    <xdr:ext cx="0" cy="874395"/>
    <xdr:pic>
      <xdr:nvPicPr>
        <xdr:cNvPr id="124" name="Picture 4" descr="LogoOnLight">
          <a:extLst>
            <a:ext uri="{FF2B5EF4-FFF2-40B4-BE49-F238E27FC236}">
              <a16:creationId xmlns:a16="http://schemas.microsoft.com/office/drawing/2014/main" id="{00000000-0008-0000-0500-00007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9812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29</xdr:row>
      <xdr:rowOff>304800</xdr:rowOff>
    </xdr:from>
    <xdr:ext cx="0" cy="874395"/>
    <xdr:pic>
      <xdr:nvPicPr>
        <xdr:cNvPr id="125" name="Picture 4" descr="LogoOnLight">
          <a:extLst>
            <a:ext uri="{FF2B5EF4-FFF2-40B4-BE49-F238E27FC236}">
              <a16:creationId xmlns:a16="http://schemas.microsoft.com/office/drawing/2014/main" id="{00000000-0008-0000-0500-00007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9812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142875</xdr:colOff>
      <xdr:row>29</xdr:row>
      <xdr:rowOff>304800</xdr:rowOff>
    </xdr:from>
    <xdr:ext cx="0" cy="874395"/>
    <xdr:pic>
      <xdr:nvPicPr>
        <xdr:cNvPr id="126" name="Picture 4" descr="LogoOnLight">
          <a:extLst>
            <a:ext uri="{FF2B5EF4-FFF2-40B4-BE49-F238E27FC236}">
              <a16:creationId xmlns:a16="http://schemas.microsoft.com/office/drawing/2014/main" id="{00000000-0008-0000-0500-00007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9812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137160</xdr:colOff>
      <xdr:row>0</xdr:row>
      <xdr:rowOff>22860</xdr:rowOff>
    </xdr:from>
    <xdr:to>
      <xdr:col>2</xdr:col>
      <xdr:colOff>179280</xdr:colOff>
      <xdr:row>0</xdr:row>
      <xdr:rowOff>780637</xdr:rowOff>
    </xdr:to>
    <xdr:pic>
      <xdr:nvPicPr>
        <xdr:cNvPr id="128" name="Рисунок 127">
          <a:extLst>
            <a:ext uri="{FF2B5EF4-FFF2-40B4-BE49-F238E27FC236}">
              <a16:creationId xmlns:a16="http://schemas.microsoft.com/office/drawing/2014/main" id="{00000000-0008-0000-0500-00008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160" y="22860"/>
          <a:ext cx="1368000" cy="757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175260</xdr:colOff>
      <xdr:row>19</xdr:row>
      <xdr:rowOff>38100</xdr:rowOff>
    </xdr:from>
    <xdr:to>
      <xdr:col>2</xdr:col>
      <xdr:colOff>217380</xdr:colOff>
      <xdr:row>19</xdr:row>
      <xdr:rowOff>795877</xdr:rowOff>
    </xdr:to>
    <xdr:pic>
      <xdr:nvPicPr>
        <xdr:cNvPr id="129" name="Рисунок 128">
          <a:extLst>
            <a:ext uri="{FF2B5EF4-FFF2-40B4-BE49-F238E27FC236}">
              <a16:creationId xmlns:a16="http://schemas.microsoft.com/office/drawing/2014/main" id="{00000000-0008-0000-0500-00008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5260" y="3284220"/>
          <a:ext cx="1368000" cy="757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137160</xdr:colOff>
      <xdr:row>28</xdr:row>
      <xdr:rowOff>44450</xdr:rowOff>
    </xdr:from>
    <xdr:to>
      <xdr:col>2</xdr:col>
      <xdr:colOff>179280</xdr:colOff>
      <xdr:row>29</xdr:row>
      <xdr:rowOff>690467</xdr:rowOff>
    </xdr:to>
    <xdr:pic>
      <xdr:nvPicPr>
        <xdr:cNvPr id="130" name="Рисунок 129">
          <a:extLst>
            <a:ext uri="{FF2B5EF4-FFF2-40B4-BE49-F238E27FC236}">
              <a16:creationId xmlns:a16="http://schemas.microsoft.com/office/drawing/2014/main" id="{00000000-0008-0000-0500-00008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160" y="6172200"/>
          <a:ext cx="1388320" cy="7476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142875</xdr:colOff>
      <xdr:row>15</xdr:row>
      <xdr:rowOff>304800</xdr:rowOff>
    </xdr:from>
    <xdr:to>
      <xdr:col>3</xdr:col>
      <xdr:colOff>142875</xdr:colOff>
      <xdr:row>16</xdr:row>
      <xdr:rowOff>373380</xdr:rowOff>
    </xdr:to>
    <xdr:pic>
      <xdr:nvPicPr>
        <xdr:cNvPr id="2" name="Picture 4" descr="LogoOnLight">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10572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180975</xdr:colOff>
      <xdr:row>19</xdr:row>
      <xdr:rowOff>0</xdr:rowOff>
    </xdr:from>
    <xdr:ext cx="0" cy="1123950"/>
    <xdr:pic>
      <xdr:nvPicPr>
        <xdr:cNvPr id="4" name="Picture 34" descr="LogoOnLight">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19</xdr:row>
      <xdr:rowOff>0</xdr:rowOff>
    </xdr:from>
    <xdr:ext cx="0" cy="552450"/>
    <xdr:pic>
      <xdr:nvPicPr>
        <xdr:cNvPr id="5" name="Picture 34" descr="LogoOnLight">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534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19</xdr:row>
      <xdr:rowOff>0</xdr:rowOff>
    </xdr:from>
    <xdr:ext cx="0" cy="1123950"/>
    <xdr:pic>
      <xdr:nvPicPr>
        <xdr:cNvPr id="7" name="Picture 34" descr="LogoOnLight">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19</xdr:row>
      <xdr:rowOff>0</xdr:rowOff>
    </xdr:from>
    <xdr:ext cx="0" cy="552450"/>
    <xdr:pic>
      <xdr:nvPicPr>
        <xdr:cNvPr id="8" name="Picture 34" descr="LogoOnLight">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534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9" name="Picture 34" descr="LogoOnLight">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19</xdr:row>
      <xdr:rowOff>0</xdr:rowOff>
    </xdr:from>
    <xdr:ext cx="0" cy="552450"/>
    <xdr:pic>
      <xdr:nvPicPr>
        <xdr:cNvPr id="10" name="Picture 34" descr="LogoOnLight">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11" name="Picture 34" descr="LogoOnLight">
          <a:extLst>
            <a:ext uri="{FF2B5EF4-FFF2-40B4-BE49-F238E27FC236}">
              <a16:creationId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19</xdr:row>
      <xdr:rowOff>0</xdr:rowOff>
    </xdr:from>
    <xdr:ext cx="0" cy="552450"/>
    <xdr:pic>
      <xdr:nvPicPr>
        <xdr:cNvPr id="12" name="Picture 34" descr="LogoOnLight">
          <a:extLst>
            <a:ext uri="{FF2B5EF4-FFF2-40B4-BE49-F238E27FC236}">
              <a16:creationId xmlns:a16="http://schemas.microsoft.com/office/drawing/2014/main" id="{00000000-0008-0000-06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13" name="Picture 34" descr="LogoOnLight">
          <a:extLst>
            <a:ext uri="{FF2B5EF4-FFF2-40B4-BE49-F238E27FC236}">
              <a16:creationId xmlns:a16="http://schemas.microsoft.com/office/drawing/2014/main" id="{00000000-0008-0000-06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19</xdr:row>
      <xdr:rowOff>0</xdr:rowOff>
    </xdr:from>
    <xdr:ext cx="0" cy="552450"/>
    <xdr:pic>
      <xdr:nvPicPr>
        <xdr:cNvPr id="14" name="Picture 34" descr="LogoOnLight">
          <a:extLst>
            <a:ext uri="{FF2B5EF4-FFF2-40B4-BE49-F238E27FC236}">
              <a16:creationId xmlns:a16="http://schemas.microsoft.com/office/drawing/2014/main" id="{00000000-0008-0000-06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15" name="Picture 34" descr="LogoOnLight">
          <a:extLst>
            <a:ext uri="{FF2B5EF4-FFF2-40B4-BE49-F238E27FC236}">
              <a16:creationId xmlns:a16="http://schemas.microsoft.com/office/drawing/2014/main" id="{00000000-0008-0000-06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19</xdr:row>
      <xdr:rowOff>0</xdr:rowOff>
    </xdr:from>
    <xdr:ext cx="0" cy="552450"/>
    <xdr:pic>
      <xdr:nvPicPr>
        <xdr:cNvPr id="16" name="Picture 34" descr="LogoOnLight">
          <a:extLst>
            <a:ext uri="{FF2B5EF4-FFF2-40B4-BE49-F238E27FC236}">
              <a16:creationId xmlns:a16="http://schemas.microsoft.com/office/drawing/2014/main" id="{00000000-0008-0000-06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17" name="Picture 34" descr="LogoOnLight">
          <a:extLst>
            <a:ext uri="{FF2B5EF4-FFF2-40B4-BE49-F238E27FC236}">
              <a16:creationId xmlns:a16="http://schemas.microsoft.com/office/drawing/2014/main" id="{00000000-0008-0000-06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19</xdr:row>
      <xdr:rowOff>0</xdr:rowOff>
    </xdr:from>
    <xdr:ext cx="0" cy="552450"/>
    <xdr:pic>
      <xdr:nvPicPr>
        <xdr:cNvPr id="18" name="Picture 34" descr="LogoOnLight">
          <a:extLst>
            <a:ext uri="{FF2B5EF4-FFF2-40B4-BE49-F238E27FC236}">
              <a16:creationId xmlns:a16="http://schemas.microsoft.com/office/drawing/2014/main" id="{00000000-0008-0000-06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19" name="Picture 34" descr="LogoOnLight">
          <a:extLst>
            <a:ext uri="{FF2B5EF4-FFF2-40B4-BE49-F238E27FC236}">
              <a16:creationId xmlns:a16="http://schemas.microsoft.com/office/drawing/2014/main" id="{00000000-0008-0000-06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19</xdr:row>
      <xdr:rowOff>0</xdr:rowOff>
    </xdr:from>
    <xdr:ext cx="0" cy="552450"/>
    <xdr:pic>
      <xdr:nvPicPr>
        <xdr:cNvPr id="20" name="Picture 34" descr="LogoOnLight">
          <a:extLst>
            <a:ext uri="{FF2B5EF4-FFF2-40B4-BE49-F238E27FC236}">
              <a16:creationId xmlns:a16="http://schemas.microsoft.com/office/drawing/2014/main" id="{00000000-0008-0000-06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21" name="Picture 34" descr="LogoOnLight">
          <a:extLst>
            <a:ext uri="{FF2B5EF4-FFF2-40B4-BE49-F238E27FC236}">
              <a16:creationId xmlns:a16="http://schemas.microsoft.com/office/drawing/2014/main" id="{00000000-0008-0000-06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19</xdr:row>
      <xdr:rowOff>0</xdr:rowOff>
    </xdr:from>
    <xdr:ext cx="0" cy="552450"/>
    <xdr:pic>
      <xdr:nvPicPr>
        <xdr:cNvPr id="22" name="Picture 34" descr="LogoOnLight">
          <a:extLst>
            <a:ext uri="{FF2B5EF4-FFF2-40B4-BE49-F238E27FC236}">
              <a16:creationId xmlns:a16="http://schemas.microsoft.com/office/drawing/2014/main" id="{00000000-0008-0000-06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23" name="Picture 34" descr="LogoOnLight">
          <a:extLst>
            <a:ext uri="{FF2B5EF4-FFF2-40B4-BE49-F238E27FC236}">
              <a16:creationId xmlns:a16="http://schemas.microsoft.com/office/drawing/2014/main" id="{00000000-0008-0000-06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19</xdr:row>
      <xdr:rowOff>0</xdr:rowOff>
    </xdr:from>
    <xdr:ext cx="0" cy="552450"/>
    <xdr:pic>
      <xdr:nvPicPr>
        <xdr:cNvPr id="24" name="Picture 34" descr="LogoOnLight">
          <a:extLst>
            <a:ext uri="{FF2B5EF4-FFF2-40B4-BE49-F238E27FC236}">
              <a16:creationId xmlns:a16="http://schemas.microsoft.com/office/drawing/2014/main" id="{00000000-0008-0000-06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25" name="Picture 34" descr="LogoOnLight">
          <a:extLst>
            <a:ext uri="{FF2B5EF4-FFF2-40B4-BE49-F238E27FC236}">
              <a16:creationId xmlns:a16="http://schemas.microsoft.com/office/drawing/2014/main" id="{00000000-0008-0000-06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19</xdr:row>
      <xdr:rowOff>0</xdr:rowOff>
    </xdr:from>
    <xdr:ext cx="0" cy="552450"/>
    <xdr:pic>
      <xdr:nvPicPr>
        <xdr:cNvPr id="26" name="Picture 34" descr="LogoOnLight">
          <a:extLst>
            <a:ext uri="{FF2B5EF4-FFF2-40B4-BE49-F238E27FC236}">
              <a16:creationId xmlns:a16="http://schemas.microsoft.com/office/drawing/2014/main" id="{00000000-0008-0000-06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27" name="Picture 34" descr="LogoOnLight">
          <a:extLst>
            <a:ext uri="{FF2B5EF4-FFF2-40B4-BE49-F238E27FC236}">
              <a16:creationId xmlns:a16="http://schemas.microsoft.com/office/drawing/2014/main" id="{00000000-0008-0000-06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19</xdr:row>
      <xdr:rowOff>0</xdr:rowOff>
    </xdr:from>
    <xdr:ext cx="0" cy="552450"/>
    <xdr:pic>
      <xdr:nvPicPr>
        <xdr:cNvPr id="28" name="Picture 34" descr="LogoOnLight">
          <a:extLst>
            <a:ext uri="{FF2B5EF4-FFF2-40B4-BE49-F238E27FC236}">
              <a16:creationId xmlns:a16="http://schemas.microsoft.com/office/drawing/2014/main" id="{00000000-0008-0000-06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29" name="Picture 34" descr="LogoOnLight">
          <a:extLst>
            <a:ext uri="{FF2B5EF4-FFF2-40B4-BE49-F238E27FC236}">
              <a16:creationId xmlns:a16="http://schemas.microsoft.com/office/drawing/2014/main" id="{00000000-0008-0000-0600-00001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19</xdr:row>
      <xdr:rowOff>0</xdr:rowOff>
    </xdr:from>
    <xdr:ext cx="0" cy="552450"/>
    <xdr:pic>
      <xdr:nvPicPr>
        <xdr:cNvPr id="30" name="Picture 34" descr="LogoOnLight">
          <a:extLst>
            <a:ext uri="{FF2B5EF4-FFF2-40B4-BE49-F238E27FC236}">
              <a16:creationId xmlns:a16="http://schemas.microsoft.com/office/drawing/2014/main" id="{00000000-0008-0000-06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31" name="Picture 34" descr="LogoOnLight">
          <a:extLst>
            <a:ext uri="{FF2B5EF4-FFF2-40B4-BE49-F238E27FC236}">
              <a16:creationId xmlns:a16="http://schemas.microsoft.com/office/drawing/2014/main" id="{00000000-0008-0000-0600-00001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19</xdr:row>
      <xdr:rowOff>0</xdr:rowOff>
    </xdr:from>
    <xdr:ext cx="0" cy="552450"/>
    <xdr:pic>
      <xdr:nvPicPr>
        <xdr:cNvPr id="32" name="Picture 34" descr="LogoOnLight">
          <a:extLst>
            <a:ext uri="{FF2B5EF4-FFF2-40B4-BE49-F238E27FC236}">
              <a16:creationId xmlns:a16="http://schemas.microsoft.com/office/drawing/2014/main" id="{00000000-0008-0000-06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19</xdr:row>
      <xdr:rowOff>0</xdr:rowOff>
    </xdr:from>
    <xdr:ext cx="0" cy="1123950"/>
    <xdr:pic>
      <xdr:nvPicPr>
        <xdr:cNvPr id="33" name="Picture 34" descr="LogoOnLight">
          <a:extLst>
            <a:ext uri="{FF2B5EF4-FFF2-40B4-BE49-F238E27FC236}">
              <a16:creationId xmlns:a16="http://schemas.microsoft.com/office/drawing/2014/main" id="{00000000-0008-0000-06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19</xdr:row>
      <xdr:rowOff>0</xdr:rowOff>
    </xdr:from>
    <xdr:ext cx="0" cy="552450"/>
    <xdr:pic>
      <xdr:nvPicPr>
        <xdr:cNvPr id="34" name="Picture 34" descr="LogoOnLight">
          <a:extLst>
            <a:ext uri="{FF2B5EF4-FFF2-40B4-BE49-F238E27FC236}">
              <a16:creationId xmlns:a16="http://schemas.microsoft.com/office/drawing/2014/main" id="{00000000-0008-0000-0600-00002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534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19</xdr:row>
      <xdr:rowOff>0</xdr:rowOff>
    </xdr:from>
    <xdr:ext cx="0" cy="1123950"/>
    <xdr:pic>
      <xdr:nvPicPr>
        <xdr:cNvPr id="35" name="Picture 34" descr="LogoOnLight">
          <a:extLst>
            <a:ext uri="{FF2B5EF4-FFF2-40B4-BE49-F238E27FC236}">
              <a16:creationId xmlns:a16="http://schemas.microsoft.com/office/drawing/2014/main" id="{00000000-0008-0000-0600-00002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19</xdr:row>
      <xdr:rowOff>0</xdr:rowOff>
    </xdr:from>
    <xdr:ext cx="0" cy="552450"/>
    <xdr:pic>
      <xdr:nvPicPr>
        <xdr:cNvPr id="36" name="Picture 34" descr="LogoOnLight">
          <a:extLst>
            <a:ext uri="{FF2B5EF4-FFF2-40B4-BE49-F238E27FC236}">
              <a16:creationId xmlns:a16="http://schemas.microsoft.com/office/drawing/2014/main" id="{00000000-0008-0000-06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534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37" name="Picture 34" descr="LogoOnLight">
          <a:extLst>
            <a:ext uri="{FF2B5EF4-FFF2-40B4-BE49-F238E27FC236}">
              <a16:creationId xmlns:a16="http://schemas.microsoft.com/office/drawing/2014/main" id="{00000000-0008-0000-0600-00002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19</xdr:row>
      <xdr:rowOff>0</xdr:rowOff>
    </xdr:from>
    <xdr:ext cx="0" cy="552450"/>
    <xdr:pic>
      <xdr:nvPicPr>
        <xdr:cNvPr id="38" name="Picture 34" descr="LogoOnLight">
          <a:extLst>
            <a:ext uri="{FF2B5EF4-FFF2-40B4-BE49-F238E27FC236}">
              <a16:creationId xmlns:a16="http://schemas.microsoft.com/office/drawing/2014/main" id="{00000000-0008-0000-0600-00002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39" name="Picture 34" descr="LogoOnLight">
          <a:extLst>
            <a:ext uri="{FF2B5EF4-FFF2-40B4-BE49-F238E27FC236}">
              <a16:creationId xmlns:a16="http://schemas.microsoft.com/office/drawing/2014/main" id="{00000000-0008-0000-06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19</xdr:row>
      <xdr:rowOff>0</xdr:rowOff>
    </xdr:from>
    <xdr:ext cx="0" cy="552450"/>
    <xdr:pic>
      <xdr:nvPicPr>
        <xdr:cNvPr id="40" name="Picture 34" descr="LogoOnLight">
          <a:extLst>
            <a:ext uri="{FF2B5EF4-FFF2-40B4-BE49-F238E27FC236}">
              <a16:creationId xmlns:a16="http://schemas.microsoft.com/office/drawing/2014/main" id="{00000000-0008-0000-0600-00002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41" name="Picture 34" descr="LogoOnLight">
          <a:extLst>
            <a:ext uri="{FF2B5EF4-FFF2-40B4-BE49-F238E27FC236}">
              <a16:creationId xmlns:a16="http://schemas.microsoft.com/office/drawing/2014/main" id="{00000000-0008-0000-0600-00002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19</xdr:row>
      <xdr:rowOff>0</xdr:rowOff>
    </xdr:from>
    <xdr:ext cx="0" cy="552450"/>
    <xdr:pic>
      <xdr:nvPicPr>
        <xdr:cNvPr id="42" name="Picture 34" descr="LogoOnLight">
          <a:extLst>
            <a:ext uri="{FF2B5EF4-FFF2-40B4-BE49-F238E27FC236}">
              <a16:creationId xmlns:a16="http://schemas.microsoft.com/office/drawing/2014/main" id="{00000000-0008-0000-06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43" name="Picture 34" descr="LogoOnLight">
          <a:extLst>
            <a:ext uri="{FF2B5EF4-FFF2-40B4-BE49-F238E27FC236}">
              <a16:creationId xmlns:a16="http://schemas.microsoft.com/office/drawing/2014/main" id="{00000000-0008-0000-0600-00002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19</xdr:row>
      <xdr:rowOff>0</xdr:rowOff>
    </xdr:from>
    <xdr:ext cx="0" cy="552450"/>
    <xdr:pic>
      <xdr:nvPicPr>
        <xdr:cNvPr id="44" name="Picture 34" descr="LogoOnLight">
          <a:extLst>
            <a:ext uri="{FF2B5EF4-FFF2-40B4-BE49-F238E27FC236}">
              <a16:creationId xmlns:a16="http://schemas.microsoft.com/office/drawing/2014/main" id="{00000000-0008-0000-0600-00002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45" name="Picture 34" descr="LogoOnLight">
          <a:extLst>
            <a:ext uri="{FF2B5EF4-FFF2-40B4-BE49-F238E27FC236}">
              <a16:creationId xmlns:a16="http://schemas.microsoft.com/office/drawing/2014/main" id="{00000000-0008-0000-0600-00002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19</xdr:row>
      <xdr:rowOff>0</xdr:rowOff>
    </xdr:from>
    <xdr:ext cx="0" cy="552450"/>
    <xdr:pic>
      <xdr:nvPicPr>
        <xdr:cNvPr id="46" name="Picture 34" descr="LogoOnLight">
          <a:extLst>
            <a:ext uri="{FF2B5EF4-FFF2-40B4-BE49-F238E27FC236}">
              <a16:creationId xmlns:a16="http://schemas.microsoft.com/office/drawing/2014/main" id="{00000000-0008-0000-0600-00002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47" name="Picture 34" descr="LogoOnLight">
          <a:extLst>
            <a:ext uri="{FF2B5EF4-FFF2-40B4-BE49-F238E27FC236}">
              <a16:creationId xmlns:a16="http://schemas.microsoft.com/office/drawing/2014/main" id="{00000000-0008-0000-0600-00002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19</xdr:row>
      <xdr:rowOff>0</xdr:rowOff>
    </xdr:from>
    <xdr:ext cx="0" cy="552450"/>
    <xdr:pic>
      <xdr:nvPicPr>
        <xdr:cNvPr id="48" name="Picture 34" descr="LogoOnLight">
          <a:extLst>
            <a:ext uri="{FF2B5EF4-FFF2-40B4-BE49-F238E27FC236}">
              <a16:creationId xmlns:a16="http://schemas.microsoft.com/office/drawing/2014/main" id="{00000000-0008-0000-0600-00003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49" name="Picture 34" descr="LogoOnLight">
          <a:extLst>
            <a:ext uri="{FF2B5EF4-FFF2-40B4-BE49-F238E27FC236}">
              <a16:creationId xmlns:a16="http://schemas.microsoft.com/office/drawing/2014/main" id="{00000000-0008-0000-0600-00003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19</xdr:row>
      <xdr:rowOff>0</xdr:rowOff>
    </xdr:from>
    <xdr:ext cx="0" cy="552450"/>
    <xdr:pic>
      <xdr:nvPicPr>
        <xdr:cNvPr id="50" name="Picture 34" descr="LogoOnLight">
          <a:extLst>
            <a:ext uri="{FF2B5EF4-FFF2-40B4-BE49-F238E27FC236}">
              <a16:creationId xmlns:a16="http://schemas.microsoft.com/office/drawing/2014/main" id="{00000000-0008-0000-0600-00003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51" name="Picture 34" descr="LogoOnLight">
          <a:extLst>
            <a:ext uri="{FF2B5EF4-FFF2-40B4-BE49-F238E27FC236}">
              <a16:creationId xmlns:a16="http://schemas.microsoft.com/office/drawing/2014/main" id="{00000000-0008-0000-0600-00003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19</xdr:row>
      <xdr:rowOff>0</xdr:rowOff>
    </xdr:from>
    <xdr:ext cx="0" cy="552450"/>
    <xdr:pic>
      <xdr:nvPicPr>
        <xdr:cNvPr id="52" name="Picture 34" descr="LogoOnLight">
          <a:extLst>
            <a:ext uri="{FF2B5EF4-FFF2-40B4-BE49-F238E27FC236}">
              <a16:creationId xmlns:a16="http://schemas.microsoft.com/office/drawing/2014/main" id="{00000000-0008-0000-0600-00003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53" name="Picture 34" descr="LogoOnLight">
          <a:extLst>
            <a:ext uri="{FF2B5EF4-FFF2-40B4-BE49-F238E27FC236}">
              <a16:creationId xmlns:a16="http://schemas.microsoft.com/office/drawing/2014/main" id="{00000000-0008-0000-0600-00003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19</xdr:row>
      <xdr:rowOff>0</xdr:rowOff>
    </xdr:from>
    <xdr:ext cx="0" cy="552450"/>
    <xdr:pic>
      <xdr:nvPicPr>
        <xdr:cNvPr id="54" name="Picture 34" descr="LogoOnLight">
          <a:extLst>
            <a:ext uri="{FF2B5EF4-FFF2-40B4-BE49-F238E27FC236}">
              <a16:creationId xmlns:a16="http://schemas.microsoft.com/office/drawing/2014/main" id="{00000000-0008-0000-0600-00003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55" name="Picture 34" descr="LogoOnLight">
          <a:extLst>
            <a:ext uri="{FF2B5EF4-FFF2-40B4-BE49-F238E27FC236}">
              <a16:creationId xmlns:a16="http://schemas.microsoft.com/office/drawing/2014/main" id="{00000000-0008-0000-0600-00003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19</xdr:row>
      <xdr:rowOff>0</xdr:rowOff>
    </xdr:from>
    <xdr:ext cx="0" cy="552450"/>
    <xdr:pic>
      <xdr:nvPicPr>
        <xdr:cNvPr id="56" name="Picture 34" descr="LogoOnLight">
          <a:extLst>
            <a:ext uri="{FF2B5EF4-FFF2-40B4-BE49-F238E27FC236}">
              <a16:creationId xmlns:a16="http://schemas.microsoft.com/office/drawing/2014/main" id="{00000000-0008-0000-0600-00003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57" name="Picture 34" descr="LogoOnLight">
          <a:extLst>
            <a:ext uri="{FF2B5EF4-FFF2-40B4-BE49-F238E27FC236}">
              <a16:creationId xmlns:a16="http://schemas.microsoft.com/office/drawing/2014/main" id="{00000000-0008-0000-0600-00003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19</xdr:row>
      <xdr:rowOff>0</xdr:rowOff>
    </xdr:from>
    <xdr:ext cx="0" cy="552450"/>
    <xdr:pic>
      <xdr:nvPicPr>
        <xdr:cNvPr id="58" name="Picture 34" descr="LogoOnLight">
          <a:extLst>
            <a:ext uri="{FF2B5EF4-FFF2-40B4-BE49-F238E27FC236}">
              <a16:creationId xmlns:a16="http://schemas.microsoft.com/office/drawing/2014/main" id="{00000000-0008-0000-0600-00003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59" name="Picture 34" descr="LogoOnLight">
          <a:extLst>
            <a:ext uri="{FF2B5EF4-FFF2-40B4-BE49-F238E27FC236}">
              <a16:creationId xmlns:a16="http://schemas.microsoft.com/office/drawing/2014/main" id="{00000000-0008-0000-0600-00003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19</xdr:row>
      <xdr:rowOff>0</xdr:rowOff>
    </xdr:from>
    <xdr:ext cx="0" cy="552450"/>
    <xdr:pic>
      <xdr:nvPicPr>
        <xdr:cNvPr id="60" name="Picture 34" descr="LogoOnLight">
          <a:extLst>
            <a:ext uri="{FF2B5EF4-FFF2-40B4-BE49-F238E27FC236}">
              <a16:creationId xmlns:a16="http://schemas.microsoft.com/office/drawing/2014/main" id="{00000000-0008-0000-0600-00003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19</xdr:row>
      <xdr:rowOff>0</xdr:rowOff>
    </xdr:from>
    <xdr:ext cx="0" cy="1123950"/>
    <xdr:pic>
      <xdr:nvPicPr>
        <xdr:cNvPr id="61" name="Picture 34" descr="LogoOnLight">
          <a:extLst>
            <a:ext uri="{FF2B5EF4-FFF2-40B4-BE49-F238E27FC236}">
              <a16:creationId xmlns:a16="http://schemas.microsoft.com/office/drawing/2014/main" id="{00000000-0008-0000-0600-00003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19</xdr:row>
      <xdr:rowOff>0</xdr:rowOff>
    </xdr:from>
    <xdr:ext cx="0" cy="552450"/>
    <xdr:pic>
      <xdr:nvPicPr>
        <xdr:cNvPr id="62" name="Picture 34" descr="LogoOnLight">
          <a:extLst>
            <a:ext uri="{FF2B5EF4-FFF2-40B4-BE49-F238E27FC236}">
              <a16:creationId xmlns:a16="http://schemas.microsoft.com/office/drawing/2014/main" id="{00000000-0008-0000-0600-00003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534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19</xdr:row>
      <xdr:rowOff>0</xdr:rowOff>
    </xdr:from>
    <xdr:ext cx="0" cy="1123950"/>
    <xdr:pic>
      <xdr:nvPicPr>
        <xdr:cNvPr id="63" name="Picture 34" descr="LogoOnLight">
          <a:extLst>
            <a:ext uri="{FF2B5EF4-FFF2-40B4-BE49-F238E27FC236}">
              <a16:creationId xmlns:a16="http://schemas.microsoft.com/office/drawing/2014/main" id="{00000000-0008-0000-0600-00003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19</xdr:row>
      <xdr:rowOff>0</xdr:rowOff>
    </xdr:from>
    <xdr:ext cx="0" cy="552450"/>
    <xdr:pic>
      <xdr:nvPicPr>
        <xdr:cNvPr id="64" name="Picture 34" descr="LogoOnLight">
          <a:extLst>
            <a:ext uri="{FF2B5EF4-FFF2-40B4-BE49-F238E27FC236}">
              <a16:creationId xmlns:a16="http://schemas.microsoft.com/office/drawing/2014/main" id="{00000000-0008-0000-0600-00004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534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65" name="Picture 34" descr="LogoOnLight">
          <a:extLst>
            <a:ext uri="{FF2B5EF4-FFF2-40B4-BE49-F238E27FC236}">
              <a16:creationId xmlns:a16="http://schemas.microsoft.com/office/drawing/2014/main" id="{00000000-0008-0000-0600-00004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19</xdr:row>
      <xdr:rowOff>0</xdr:rowOff>
    </xdr:from>
    <xdr:ext cx="0" cy="552450"/>
    <xdr:pic>
      <xdr:nvPicPr>
        <xdr:cNvPr id="66" name="Picture 34" descr="LogoOnLight">
          <a:extLst>
            <a:ext uri="{FF2B5EF4-FFF2-40B4-BE49-F238E27FC236}">
              <a16:creationId xmlns:a16="http://schemas.microsoft.com/office/drawing/2014/main" id="{00000000-0008-0000-0600-00004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67" name="Picture 34" descr="LogoOnLight">
          <a:extLst>
            <a:ext uri="{FF2B5EF4-FFF2-40B4-BE49-F238E27FC236}">
              <a16:creationId xmlns:a16="http://schemas.microsoft.com/office/drawing/2014/main" id="{00000000-0008-0000-0600-00004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19</xdr:row>
      <xdr:rowOff>0</xdr:rowOff>
    </xdr:from>
    <xdr:ext cx="0" cy="552450"/>
    <xdr:pic>
      <xdr:nvPicPr>
        <xdr:cNvPr id="68" name="Picture 34" descr="LogoOnLight">
          <a:extLst>
            <a:ext uri="{FF2B5EF4-FFF2-40B4-BE49-F238E27FC236}">
              <a16:creationId xmlns:a16="http://schemas.microsoft.com/office/drawing/2014/main" id="{00000000-0008-0000-0600-00004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69" name="Picture 34" descr="LogoOnLight">
          <a:extLst>
            <a:ext uri="{FF2B5EF4-FFF2-40B4-BE49-F238E27FC236}">
              <a16:creationId xmlns:a16="http://schemas.microsoft.com/office/drawing/2014/main" id="{00000000-0008-0000-0600-00004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19</xdr:row>
      <xdr:rowOff>0</xdr:rowOff>
    </xdr:from>
    <xdr:ext cx="0" cy="552450"/>
    <xdr:pic>
      <xdr:nvPicPr>
        <xdr:cNvPr id="70" name="Picture 34" descr="LogoOnLight">
          <a:extLst>
            <a:ext uri="{FF2B5EF4-FFF2-40B4-BE49-F238E27FC236}">
              <a16:creationId xmlns:a16="http://schemas.microsoft.com/office/drawing/2014/main" id="{00000000-0008-0000-0600-00004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71" name="Picture 34" descr="LogoOnLight">
          <a:extLst>
            <a:ext uri="{FF2B5EF4-FFF2-40B4-BE49-F238E27FC236}">
              <a16:creationId xmlns:a16="http://schemas.microsoft.com/office/drawing/2014/main" id="{00000000-0008-0000-0600-00004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19</xdr:row>
      <xdr:rowOff>0</xdr:rowOff>
    </xdr:from>
    <xdr:ext cx="0" cy="552450"/>
    <xdr:pic>
      <xdr:nvPicPr>
        <xdr:cNvPr id="72" name="Picture 34" descr="LogoOnLight">
          <a:extLst>
            <a:ext uri="{FF2B5EF4-FFF2-40B4-BE49-F238E27FC236}">
              <a16:creationId xmlns:a16="http://schemas.microsoft.com/office/drawing/2014/main" id="{00000000-0008-0000-0600-00004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73" name="Picture 34" descr="LogoOnLight">
          <a:extLst>
            <a:ext uri="{FF2B5EF4-FFF2-40B4-BE49-F238E27FC236}">
              <a16:creationId xmlns:a16="http://schemas.microsoft.com/office/drawing/2014/main" id="{00000000-0008-0000-0600-00004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19</xdr:row>
      <xdr:rowOff>0</xdr:rowOff>
    </xdr:from>
    <xdr:ext cx="0" cy="552450"/>
    <xdr:pic>
      <xdr:nvPicPr>
        <xdr:cNvPr id="74" name="Picture 34" descr="LogoOnLight">
          <a:extLst>
            <a:ext uri="{FF2B5EF4-FFF2-40B4-BE49-F238E27FC236}">
              <a16:creationId xmlns:a16="http://schemas.microsoft.com/office/drawing/2014/main" id="{00000000-0008-0000-0600-00004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75" name="Picture 34" descr="LogoOnLight">
          <a:extLst>
            <a:ext uri="{FF2B5EF4-FFF2-40B4-BE49-F238E27FC236}">
              <a16:creationId xmlns:a16="http://schemas.microsoft.com/office/drawing/2014/main" id="{00000000-0008-0000-0600-00004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19</xdr:row>
      <xdr:rowOff>0</xdr:rowOff>
    </xdr:from>
    <xdr:ext cx="0" cy="552450"/>
    <xdr:pic>
      <xdr:nvPicPr>
        <xdr:cNvPr id="76" name="Picture 34" descr="LogoOnLight">
          <a:extLst>
            <a:ext uri="{FF2B5EF4-FFF2-40B4-BE49-F238E27FC236}">
              <a16:creationId xmlns:a16="http://schemas.microsoft.com/office/drawing/2014/main" id="{00000000-0008-0000-0600-00004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77" name="Picture 34" descr="LogoOnLight">
          <a:extLst>
            <a:ext uri="{FF2B5EF4-FFF2-40B4-BE49-F238E27FC236}">
              <a16:creationId xmlns:a16="http://schemas.microsoft.com/office/drawing/2014/main" id="{00000000-0008-0000-0600-00004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19</xdr:row>
      <xdr:rowOff>0</xdr:rowOff>
    </xdr:from>
    <xdr:ext cx="0" cy="552450"/>
    <xdr:pic>
      <xdr:nvPicPr>
        <xdr:cNvPr id="78" name="Picture 34" descr="LogoOnLight">
          <a:extLst>
            <a:ext uri="{FF2B5EF4-FFF2-40B4-BE49-F238E27FC236}">
              <a16:creationId xmlns:a16="http://schemas.microsoft.com/office/drawing/2014/main" id="{00000000-0008-0000-0600-00004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79" name="Picture 34" descr="LogoOnLight">
          <a:extLst>
            <a:ext uri="{FF2B5EF4-FFF2-40B4-BE49-F238E27FC236}">
              <a16:creationId xmlns:a16="http://schemas.microsoft.com/office/drawing/2014/main" id="{00000000-0008-0000-0600-00004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19</xdr:row>
      <xdr:rowOff>0</xdr:rowOff>
    </xdr:from>
    <xdr:ext cx="0" cy="552450"/>
    <xdr:pic>
      <xdr:nvPicPr>
        <xdr:cNvPr id="80" name="Picture 34" descr="LogoOnLight">
          <a:extLst>
            <a:ext uri="{FF2B5EF4-FFF2-40B4-BE49-F238E27FC236}">
              <a16:creationId xmlns:a16="http://schemas.microsoft.com/office/drawing/2014/main" id="{00000000-0008-0000-0600-00005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32688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19</xdr:row>
      <xdr:rowOff>0</xdr:rowOff>
    </xdr:from>
    <xdr:ext cx="0" cy="1123950"/>
    <xdr:pic>
      <xdr:nvPicPr>
        <xdr:cNvPr id="81" name="Picture 34" descr="LogoOnLight">
          <a:extLst>
            <a:ext uri="{FF2B5EF4-FFF2-40B4-BE49-F238E27FC236}">
              <a16:creationId xmlns:a16="http://schemas.microsoft.com/office/drawing/2014/main" id="{00000000-0008-0000-0600-00005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932688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4</xdr:row>
      <xdr:rowOff>0</xdr:rowOff>
    </xdr:from>
    <xdr:ext cx="0" cy="1123950"/>
    <xdr:pic>
      <xdr:nvPicPr>
        <xdr:cNvPr id="84" name="Picture 34" descr="LogoOnLight">
          <a:extLst>
            <a:ext uri="{FF2B5EF4-FFF2-40B4-BE49-F238E27FC236}">
              <a16:creationId xmlns:a16="http://schemas.microsoft.com/office/drawing/2014/main" id="{00000000-0008-0000-0600-00005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042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4</xdr:row>
      <xdr:rowOff>0</xdr:rowOff>
    </xdr:from>
    <xdr:ext cx="0" cy="552450"/>
    <xdr:pic>
      <xdr:nvPicPr>
        <xdr:cNvPr id="85" name="Picture 34" descr="LogoOnLight">
          <a:extLst>
            <a:ext uri="{FF2B5EF4-FFF2-40B4-BE49-F238E27FC236}">
              <a16:creationId xmlns:a16="http://schemas.microsoft.com/office/drawing/2014/main" id="{00000000-0008-0000-0600-00005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85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4</xdr:row>
      <xdr:rowOff>0</xdr:rowOff>
    </xdr:from>
    <xdr:ext cx="0" cy="1123950"/>
    <xdr:pic>
      <xdr:nvPicPr>
        <xdr:cNvPr id="86" name="Picture 34" descr="LogoOnLight">
          <a:extLst>
            <a:ext uri="{FF2B5EF4-FFF2-40B4-BE49-F238E27FC236}">
              <a16:creationId xmlns:a16="http://schemas.microsoft.com/office/drawing/2014/main" id="{00000000-0008-0000-0600-00005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042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4</xdr:row>
      <xdr:rowOff>0</xdr:rowOff>
    </xdr:from>
    <xdr:ext cx="0" cy="552450"/>
    <xdr:pic>
      <xdr:nvPicPr>
        <xdr:cNvPr id="87" name="Picture 34" descr="LogoOnLight">
          <a:extLst>
            <a:ext uri="{FF2B5EF4-FFF2-40B4-BE49-F238E27FC236}">
              <a16:creationId xmlns:a16="http://schemas.microsoft.com/office/drawing/2014/main" id="{00000000-0008-0000-0600-00005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85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88" name="Picture 34" descr="LogoOnLight">
          <a:extLst>
            <a:ext uri="{FF2B5EF4-FFF2-40B4-BE49-F238E27FC236}">
              <a16:creationId xmlns:a16="http://schemas.microsoft.com/office/drawing/2014/main" id="{00000000-0008-0000-0600-00005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xdr:row>
      <xdr:rowOff>0</xdr:rowOff>
    </xdr:from>
    <xdr:ext cx="0" cy="552450"/>
    <xdr:pic>
      <xdr:nvPicPr>
        <xdr:cNvPr id="89" name="Picture 34" descr="LogoOnLight">
          <a:extLst>
            <a:ext uri="{FF2B5EF4-FFF2-40B4-BE49-F238E27FC236}">
              <a16:creationId xmlns:a16="http://schemas.microsoft.com/office/drawing/2014/main" id="{00000000-0008-0000-0600-00005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90" name="Picture 34" descr="LogoOnLight">
          <a:extLst>
            <a:ext uri="{FF2B5EF4-FFF2-40B4-BE49-F238E27FC236}">
              <a16:creationId xmlns:a16="http://schemas.microsoft.com/office/drawing/2014/main" id="{00000000-0008-0000-0600-00005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xdr:row>
      <xdr:rowOff>0</xdr:rowOff>
    </xdr:from>
    <xdr:ext cx="0" cy="552450"/>
    <xdr:pic>
      <xdr:nvPicPr>
        <xdr:cNvPr id="91" name="Picture 34" descr="LogoOnLight">
          <a:extLst>
            <a:ext uri="{FF2B5EF4-FFF2-40B4-BE49-F238E27FC236}">
              <a16:creationId xmlns:a16="http://schemas.microsoft.com/office/drawing/2014/main" id="{00000000-0008-0000-0600-00005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92" name="Picture 34" descr="LogoOnLight">
          <a:extLst>
            <a:ext uri="{FF2B5EF4-FFF2-40B4-BE49-F238E27FC236}">
              <a16:creationId xmlns:a16="http://schemas.microsoft.com/office/drawing/2014/main" id="{00000000-0008-0000-0600-00005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xdr:row>
      <xdr:rowOff>0</xdr:rowOff>
    </xdr:from>
    <xdr:ext cx="0" cy="552450"/>
    <xdr:pic>
      <xdr:nvPicPr>
        <xdr:cNvPr id="93" name="Picture 34" descr="LogoOnLight">
          <a:extLst>
            <a:ext uri="{FF2B5EF4-FFF2-40B4-BE49-F238E27FC236}">
              <a16:creationId xmlns:a16="http://schemas.microsoft.com/office/drawing/2014/main" id="{00000000-0008-0000-0600-00005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94" name="Picture 34" descr="LogoOnLight">
          <a:extLst>
            <a:ext uri="{FF2B5EF4-FFF2-40B4-BE49-F238E27FC236}">
              <a16:creationId xmlns:a16="http://schemas.microsoft.com/office/drawing/2014/main" id="{00000000-0008-0000-0600-00005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xdr:row>
      <xdr:rowOff>0</xdr:rowOff>
    </xdr:from>
    <xdr:ext cx="0" cy="552450"/>
    <xdr:pic>
      <xdr:nvPicPr>
        <xdr:cNvPr id="95" name="Picture 34" descr="LogoOnLight">
          <a:extLst>
            <a:ext uri="{FF2B5EF4-FFF2-40B4-BE49-F238E27FC236}">
              <a16:creationId xmlns:a16="http://schemas.microsoft.com/office/drawing/2014/main" id="{00000000-0008-0000-0600-00005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96" name="Picture 34" descr="LogoOnLight">
          <a:extLst>
            <a:ext uri="{FF2B5EF4-FFF2-40B4-BE49-F238E27FC236}">
              <a16:creationId xmlns:a16="http://schemas.microsoft.com/office/drawing/2014/main" id="{00000000-0008-0000-0600-00006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xdr:row>
      <xdr:rowOff>0</xdr:rowOff>
    </xdr:from>
    <xdr:ext cx="0" cy="552450"/>
    <xdr:pic>
      <xdr:nvPicPr>
        <xdr:cNvPr id="97" name="Picture 34" descr="LogoOnLight">
          <a:extLst>
            <a:ext uri="{FF2B5EF4-FFF2-40B4-BE49-F238E27FC236}">
              <a16:creationId xmlns:a16="http://schemas.microsoft.com/office/drawing/2014/main" id="{00000000-0008-0000-0600-00006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98" name="Picture 34" descr="LogoOnLight">
          <a:extLst>
            <a:ext uri="{FF2B5EF4-FFF2-40B4-BE49-F238E27FC236}">
              <a16:creationId xmlns:a16="http://schemas.microsoft.com/office/drawing/2014/main" id="{00000000-0008-0000-0600-00006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xdr:row>
      <xdr:rowOff>0</xdr:rowOff>
    </xdr:from>
    <xdr:ext cx="0" cy="552450"/>
    <xdr:pic>
      <xdr:nvPicPr>
        <xdr:cNvPr id="99" name="Picture 34" descr="LogoOnLight">
          <a:extLst>
            <a:ext uri="{FF2B5EF4-FFF2-40B4-BE49-F238E27FC236}">
              <a16:creationId xmlns:a16="http://schemas.microsoft.com/office/drawing/2014/main" id="{00000000-0008-0000-0600-00006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100" name="Picture 34" descr="LogoOnLight">
          <a:extLst>
            <a:ext uri="{FF2B5EF4-FFF2-40B4-BE49-F238E27FC236}">
              <a16:creationId xmlns:a16="http://schemas.microsoft.com/office/drawing/2014/main" id="{00000000-0008-0000-0600-00006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xdr:row>
      <xdr:rowOff>0</xdr:rowOff>
    </xdr:from>
    <xdr:ext cx="0" cy="552450"/>
    <xdr:pic>
      <xdr:nvPicPr>
        <xdr:cNvPr id="101" name="Picture 34" descr="LogoOnLight">
          <a:extLst>
            <a:ext uri="{FF2B5EF4-FFF2-40B4-BE49-F238E27FC236}">
              <a16:creationId xmlns:a16="http://schemas.microsoft.com/office/drawing/2014/main" id="{00000000-0008-0000-0600-00006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102" name="Picture 34" descr="LogoOnLight">
          <a:extLst>
            <a:ext uri="{FF2B5EF4-FFF2-40B4-BE49-F238E27FC236}">
              <a16:creationId xmlns:a16="http://schemas.microsoft.com/office/drawing/2014/main" id="{00000000-0008-0000-0600-00006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xdr:row>
      <xdr:rowOff>0</xdr:rowOff>
    </xdr:from>
    <xdr:ext cx="0" cy="552450"/>
    <xdr:pic>
      <xdr:nvPicPr>
        <xdr:cNvPr id="103" name="Picture 34" descr="LogoOnLight">
          <a:extLst>
            <a:ext uri="{FF2B5EF4-FFF2-40B4-BE49-F238E27FC236}">
              <a16:creationId xmlns:a16="http://schemas.microsoft.com/office/drawing/2014/main" id="{00000000-0008-0000-0600-00006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104" name="Picture 34" descr="LogoOnLight">
          <a:extLst>
            <a:ext uri="{FF2B5EF4-FFF2-40B4-BE49-F238E27FC236}">
              <a16:creationId xmlns:a16="http://schemas.microsoft.com/office/drawing/2014/main" id="{00000000-0008-0000-0600-00006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xdr:row>
      <xdr:rowOff>0</xdr:rowOff>
    </xdr:from>
    <xdr:ext cx="0" cy="552450"/>
    <xdr:pic>
      <xdr:nvPicPr>
        <xdr:cNvPr id="105" name="Picture 34" descr="LogoOnLight">
          <a:extLst>
            <a:ext uri="{FF2B5EF4-FFF2-40B4-BE49-F238E27FC236}">
              <a16:creationId xmlns:a16="http://schemas.microsoft.com/office/drawing/2014/main" id="{00000000-0008-0000-0600-00006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106" name="Picture 34" descr="LogoOnLight">
          <a:extLst>
            <a:ext uri="{FF2B5EF4-FFF2-40B4-BE49-F238E27FC236}">
              <a16:creationId xmlns:a16="http://schemas.microsoft.com/office/drawing/2014/main" id="{00000000-0008-0000-0600-00006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xdr:row>
      <xdr:rowOff>0</xdr:rowOff>
    </xdr:from>
    <xdr:ext cx="0" cy="552450"/>
    <xdr:pic>
      <xdr:nvPicPr>
        <xdr:cNvPr id="107" name="Picture 34" descr="LogoOnLight">
          <a:extLst>
            <a:ext uri="{FF2B5EF4-FFF2-40B4-BE49-F238E27FC236}">
              <a16:creationId xmlns:a16="http://schemas.microsoft.com/office/drawing/2014/main" id="{00000000-0008-0000-0600-00006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108" name="Picture 34" descr="LogoOnLight">
          <a:extLst>
            <a:ext uri="{FF2B5EF4-FFF2-40B4-BE49-F238E27FC236}">
              <a16:creationId xmlns:a16="http://schemas.microsoft.com/office/drawing/2014/main" id="{00000000-0008-0000-0600-00006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xdr:row>
      <xdr:rowOff>0</xdr:rowOff>
    </xdr:from>
    <xdr:ext cx="0" cy="552450"/>
    <xdr:pic>
      <xdr:nvPicPr>
        <xdr:cNvPr id="109" name="Picture 34" descr="LogoOnLight">
          <a:extLst>
            <a:ext uri="{FF2B5EF4-FFF2-40B4-BE49-F238E27FC236}">
              <a16:creationId xmlns:a16="http://schemas.microsoft.com/office/drawing/2014/main" id="{00000000-0008-0000-0600-00006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110" name="Picture 34" descr="LogoOnLight">
          <a:extLst>
            <a:ext uri="{FF2B5EF4-FFF2-40B4-BE49-F238E27FC236}">
              <a16:creationId xmlns:a16="http://schemas.microsoft.com/office/drawing/2014/main" id="{00000000-0008-0000-0600-00006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xdr:row>
      <xdr:rowOff>0</xdr:rowOff>
    </xdr:from>
    <xdr:ext cx="0" cy="552450"/>
    <xdr:pic>
      <xdr:nvPicPr>
        <xdr:cNvPr id="111" name="Picture 34" descr="LogoOnLight">
          <a:extLst>
            <a:ext uri="{FF2B5EF4-FFF2-40B4-BE49-F238E27FC236}">
              <a16:creationId xmlns:a16="http://schemas.microsoft.com/office/drawing/2014/main" id="{00000000-0008-0000-0600-00006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4</xdr:row>
      <xdr:rowOff>0</xdr:rowOff>
    </xdr:from>
    <xdr:ext cx="0" cy="1123950"/>
    <xdr:pic>
      <xdr:nvPicPr>
        <xdr:cNvPr id="112" name="Picture 34" descr="LogoOnLight">
          <a:extLst>
            <a:ext uri="{FF2B5EF4-FFF2-40B4-BE49-F238E27FC236}">
              <a16:creationId xmlns:a16="http://schemas.microsoft.com/office/drawing/2014/main" id="{00000000-0008-0000-0600-00007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042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4</xdr:row>
      <xdr:rowOff>0</xdr:rowOff>
    </xdr:from>
    <xdr:ext cx="0" cy="552450"/>
    <xdr:pic>
      <xdr:nvPicPr>
        <xdr:cNvPr id="113" name="Picture 34" descr="LogoOnLight">
          <a:extLst>
            <a:ext uri="{FF2B5EF4-FFF2-40B4-BE49-F238E27FC236}">
              <a16:creationId xmlns:a16="http://schemas.microsoft.com/office/drawing/2014/main" id="{00000000-0008-0000-0600-00007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85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4</xdr:row>
      <xdr:rowOff>0</xdr:rowOff>
    </xdr:from>
    <xdr:ext cx="0" cy="1123950"/>
    <xdr:pic>
      <xdr:nvPicPr>
        <xdr:cNvPr id="114" name="Picture 34" descr="LogoOnLight">
          <a:extLst>
            <a:ext uri="{FF2B5EF4-FFF2-40B4-BE49-F238E27FC236}">
              <a16:creationId xmlns:a16="http://schemas.microsoft.com/office/drawing/2014/main" id="{00000000-0008-0000-0600-00007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042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4</xdr:row>
      <xdr:rowOff>0</xdr:rowOff>
    </xdr:from>
    <xdr:ext cx="0" cy="552450"/>
    <xdr:pic>
      <xdr:nvPicPr>
        <xdr:cNvPr id="115" name="Picture 34" descr="LogoOnLight">
          <a:extLst>
            <a:ext uri="{FF2B5EF4-FFF2-40B4-BE49-F238E27FC236}">
              <a16:creationId xmlns:a16="http://schemas.microsoft.com/office/drawing/2014/main" id="{00000000-0008-0000-0600-00007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85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116" name="Picture 34" descr="LogoOnLight">
          <a:extLst>
            <a:ext uri="{FF2B5EF4-FFF2-40B4-BE49-F238E27FC236}">
              <a16:creationId xmlns:a16="http://schemas.microsoft.com/office/drawing/2014/main" id="{00000000-0008-0000-0600-00007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xdr:row>
      <xdr:rowOff>0</xdr:rowOff>
    </xdr:from>
    <xdr:ext cx="0" cy="552450"/>
    <xdr:pic>
      <xdr:nvPicPr>
        <xdr:cNvPr id="117" name="Picture 34" descr="LogoOnLight">
          <a:extLst>
            <a:ext uri="{FF2B5EF4-FFF2-40B4-BE49-F238E27FC236}">
              <a16:creationId xmlns:a16="http://schemas.microsoft.com/office/drawing/2014/main" id="{00000000-0008-0000-0600-00007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118" name="Picture 34" descr="LogoOnLight">
          <a:extLst>
            <a:ext uri="{FF2B5EF4-FFF2-40B4-BE49-F238E27FC236}">
              <a16:creationId xmlns:a16="http://schemas.microsoft.com/office/drawing/2014/main" id="{00000000-0008-0000-0600-00007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xdr:row>
      <xdr:rowOff>0</xdr:rowOff>
    </xdr:from>
    <xdr:ext cx="0" cy="552450"/>
    <xdr:pic>
      <xdr:nvPicPr>
        <xdr:cNvPr id="119" name="Picture 34" descr="LogoOnLight">
          <a:extLst>
            <a:ext uri="{FF2B5EF4-FFF2-40B4-BE49-F238E27FC236}">
              <a16:creationId xmlns:a16="http://schemas.microsoft.com/office/drawing/2014/main" id="{00000000-0008-0000-0600-00007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120" name="Picture 34" descr="LogoOnLight">
          <a:extLst>
            <a:ext uri="{FF2B5EF4-FFF2-40B4-BE49-F238E27FC236}">
              <a16:creationId xmlns:a16="http://schemas.microsoft.com/office/drawing/2014/main" id="{00000000-0008-0000-0600-00007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xdr:row>
      <xdr:rowOff>0</xdr:rowOff>
    </xdr:from>
    <xdr:ext cx="0" cy="552450"/>
    <xdr:pic>
      <xdr:nvPicPr>
        <xdr:cNvPr id="121" name="Picture 34" descr="LogoOnLight">
          <a:extLst>
            <a:ext uri="{FF2B5EF4-FFF2-40B4-BE49-F238E27FC236}">
              <a16:creationId xmlns:a16="http://schemas.microsoft.com/office/drawing/2014/main" id="{00000000-0008-0000-0600-00007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122" name="Picture 34" descr="LogoOnLight">
          <a:extLst>
            <a:ext uri="{FF2B5EF4-FFF2-40B4-BE49-F238E27FC236}">
              <a16:creationId xmlns:a16="http://schemas.microsoft.com/office/drawing/2014/main" id="{00000000-0008-0000-0600-00007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xdr:row>
      <xdr:rowOff>0</xdr:rowOff>
    </xdr:from>
    <xdr:ext cx="0" cy="552450"/>
    <xdr:pic>
      <xdr:nvPicPr>
        <xdr:cNvPr id="123" name="Picture 34" descr="LogoOnLight">
          <a:extLst>
            <a:ext uri="{FF2B5EF4-FFF2-40B4-BE49-F238E27FC236}">
              <a16:creationId xmlns:a16="http://schemas.microsoft.com/office/drawing/2014/main" id="{00000000-0008-0000-0600-00007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124" name="Picture 34" descr="LogoOnLight">
          <a:extLst>
            <a:ext uri="{FF2B5EF4-FFF2-40B4-BE49-F238E27FC236}">
              <a16:creationId xmlns:a16="http://schemas.microsoft.com/office/drawing/2014/main" id="{00000000-0008-0000-0600-00007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xdr:row>
      <xdr:rowOff>0</xdr:rowOff>
    </xdr:from>
    <xdr:ext cx="0" cy="552450"/>
    <xdr:pic>
      <xdr:nvPicPr>
        <xdr:cNvPr id="125" name="Picture 34" descr="LogoOnLight">
          <a:extLst>
            <a:ext uri="{FF2B5EF4-FFF2-40B4-BE49-F238E27FC236}">
              <a16:creationId xmlns:a16="http://schemas.microsoft.com/office/drawing/2014/main" id="{00000000-0008-0000-0600-00007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126" name="Picture 34" descr="LogoOnLight">
          <a:extLst>
            <a:ext uri="{FF2B5EF4-FFF2-40B4-BE49-F238E27FC236}">
              <a16:creationId xmlns:a16="http://schemas.microsoft.com/office/drawing/2014/main" id="{00000000-0008-0000-0600-00007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xdr:row>
      <xdr:rowOff>0</xdr:rowOff>
    </xdr:from>
    <xdr:ext cx="0" cy="552450"/>
    <xdr:pic>
      <xdr:nvPicPr>
        <xdr:cNvPr id="127" name="Picture 34" descr="LogoOnLight">
          <a:extLst>
            <a:ext uri="{FF2B5EF4-FFF2-40B4-BE49-F238E27FC236}">
              <a16:creationId xmlns:a16="http://schemas.microsoft.com/office/drawing/2014/main" id="{00000000-0008-0000-0600-00007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128" name="Picture 34" descr="LogoOnLight">
          <a:extLst>
            <a:ext uri="{FF2B5EF4-FFF2-40B4-BE49-F238E27FC236}">
              <a16:creationId xmlns:a16="http://schemas.microsoft.com/office/drawing/2014/main" id="{00000000-0008-0000-0600-00008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xdr:row>
      <xdr:rowOff>0</xdr:rowOff>
    </xdr:from>
    <xdr:ext cx="0" cy="552450"/>
    <xdr:pic>
      <xdr:nvPicPr>
        <xdr:cNvPr id="129" name="Picture 34" descr="LogoOnLight">
          <a:extLst>
            <a:ext uri="{FF2B5EF4-FFF2-40B4-BE49-F238E27FC236}">
              <a16:creationId xmlns:a16="http://schemas.microsoft.com/office/drawing/2014/main" id="{00000000-0008-0000-0600-00008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130" name="Picture 34" descr="LogoOnLight">
          <a:extLst>
            <a:ext uri="{FF2B5EF4-FFF2-40B4-BE49-F238E27FC236}">
              <a16:creationId xmlns:a16="http://schemas.microsoft.com/office/drawing/2014/main" id="{00000000-0008-0000-0600-00008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xdr:row>
      <xdr:rowOff>0</xdr:rowOff>
    </xdr:from>
    <xdr:ext cx="0" cy="552450"/>
    <xdr:pic>
      <xdr:nvPicPr>
        <xdr:cNvPr id="131" name="Picture 34" descr="LogoOnLight">
          <a:extLst>
            <a:ext uri="{FF2B5EF4-FFF2-40B4-BE49-F238E27FC236}">
              <a16:creationId xmlns:a16="http://schemas.microsoft.com/office/drawing/2014/main" id="{00000000-0008-0000-0600-00008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132" name="Picture 34" descr="LogoOnLight">
          <a:extLst>
            <a:ext uri="{FF2B5EF4-FFF2-40B4-BE49-F238E27FC236}">
              <a16:creationId xmlns:a16="http://schemas.microsoft.com/office/drawing/2014/main" id="{00000000-0008-0000-0600-00008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xdr:row>
      <xdr:rowOff>0</xdr:rowOff>
    </xdr:from>
    <xdr:ext cx="0" cy="552450"/>
    <xdr:pic>
      <xdr:nvPicPr>
        <xdr:cNvPr id="133" name="Picture 34" descr="LogoOnLight">
          <a:extLst>
            <a:ext uri="{FF2B5EF4-FFF2-40B4-BE49-F238E27FC236}">
              <a16:creationId xmlns:a16="http://schemas.microsoft.com/office/drawing/2014/main" id="{00000000-0008-0000-0600-00008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134" name="Picture 34" descr="LogoOnLight">
          <a:extLst>
            <a:ext uri="{FF2B5EF4-FFF2-40B4-BE49-F238E27FC236}">
              <a16:creationId xmlns:a16="http://schemas.microsoft.com/office/drawing/2014/main" id="{00000000-0008-0000-0600-00008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xdr:row>
      <xdr:rowOff>0</xdr:rowOff>
    </xdr:from>
    <xdr:ext cx="0" cy="552450"/>
    <xdr:pic>
      <xdr:nvPicPr>
        <xdr:cNvPr id="135" name="Picture 34" descr="LogoOnLight">
          <a:extLst>
            <a:ext uri="{FF2B5EF4-FFF2-40B4-BE49-F238E27FC236}">
              <a16:creationId xmlns:a16="http://schemas.microsoft.com/office/drawing/2014/main" id="{00000000-0008-0000-0600-00008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136" name="Picture 34" descr="LogoOnLight">
          <a:extLst>
            <a:ext uri="{FF2B5EF4-FFF2-40B4-BE49-F238E27FC236}">
              <a16:creationId xmlns:a16="http://schemas.microsoft.com/office/drawing/2014/main" id="{00000000-0008-0000-0600-00008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xdr:row>
      <xdr:rowOff>0</xdr:rowOff>
    </xdr:from>
    <xdr:ext cx="0" cy="552450"/>
    <xdr:pic>
      <xdr:nvPicPr>
        <xdr:cNvPr id="137" name="Picture 34" descr="LogoOnLight">
          <a:extLst>
            <a:ext uri="{FF2B5EF4-FFF2-40B4-BE49-F238E27FC236}">
              <a16:creationId xmlns:a16="http://schemas.microsoft.com/office/drawing/2014/main" id="{00000000-0008-0000-0600-00008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138" name="Picture 34" descr="LogoOnLight">
          <a:extLst>
            <a:ext uri="{FF2B5EF4-FFF2-40B4-BE49-F238E27FC236}">
              <a16:creationId xmlns:a16="http://schemas.microsoft.com/office/drawing/2014/main" id="{00000000-0008-0000-0600-00008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xdr:row>
      <xdr:rowOff>0</xdr:rowOff>
    </xdr:from>
    <xdr:ext cx="0" cy="552450"/>
    <xdr:pic>
      <xdr:nvPicPr>
        <xdr:cNvPr id="139" name="Picture 34" descr="LogoOnLight">
          <a:extLst>
            <a:ext uri="{FF2B5EF4-FFF2-40B4-BE49-F238E27FC236}">
              <a16:creationId xmlns:a16="http://schemas.microsoft.com/office/drawing/2014/main" id="{00000000-0008-0000-0600-00008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4</xdr:row>
      <xdr:rowOff>0</xdr:rowOff>
    </xdr:from>
    <xdr:ext cx="0" cy="1123950"/>
    <xdr:pic>
      <xdr:nvPicPr>
        <xdr:cNvPr id="140" name="Picture 34" descr="LogoOnLight">
          <a:extLst>
            <a:ext uri="{FF2B5EF4-FFF2-40B4-BE49-F238E27FC236}">
              <a16:creationId xmlns:a16="http://schemas.microsoft.com/office/drawing/2014/main" id="{00000000-0008-0000-0600-00008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042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4</xdr:row>
      <xdr:rowOff>0</xdr:rowOff>
    </xdr:from>
    <xdr:ext cx="0" cy="552450"/>
    <xdr:pic>
      <xdr:nvPicPr>
        <xdr:cNvPr id="141" name="Picture 34" descr="LogoOnLight">
          <a:extLst>
            <a:ext uri="{FF2B5EF4-FFF2-40B4-BE49-F238E27FC236}">
              <a16:creationId xmlns:a16="http://schemas.microsoft.com/office/drawing/2014/main" id="{00000000-0008-0000-0600-00008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85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4</xdr:row>
      <xdr:rowOff>0</xdr:rowOff>
    </xdr:from>
    <xdr:ext cx="0" cy="552450"/>
    <xdr:pic>
      <xdr:nvPicPr>
        <xdr:cNvPr id="143" name="Picture 34" descr="LogoOnLight">
          <a:extLst>
            <a:ext uri="{FF2B5EF4-FFF2-40B4-BE49-F238E27FC236}">
              <a16:creationId xmlns:a16="http://schemas.microsoft.com/office/drawing/2014/main" id="{00000000-0008-0000-0600-00008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85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144" name="Picture 34" descr="LogoOnLight">
          <a:extLst>
            <a:ext uri="{FF2B5EF4-FFF2-40B4-BE49-F238E27FC236}">
              <a16:creationId xmlns:a16="http://schemas.microsoft.com/office/drawing/2014/main" id="{00000000-0008-0000-0600-00009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xdr:row>
      <xdr:rowOff>0</xdr:rowOff>
    </xdr:from>
    <xdr:ext cx="0" cy="552450"/>
    <xdr:pic>
      <xdr:nvPicPr>
        <xdr:cNvPr id="145" name="Picture 34" descr="LogoOnLight">
          <a:extLst>
            <a:ext uri="{FF2B5EF4-FFF2-40B4-BE49-F238E27FC236}">
              <a16:creationId xmlns:a16="http://schemas.microsoft.com/office/drawing/2014/main" id="{00000000-0008-0000-0600-00009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146" name="Picture 34" descr="LogoOnLight">
          <a:extLst>
            <a:ext uri="{FF2B5EF4-FFF2-40B4-BE49-F238E27FC236}">
              <a16:creationId xmlns:a16="http://schemas.microsoft.com/office/drawing/2014/main" id="{00000000-0008-0000-0600-00009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xdr:row>
      <xdr:rowOff>0</xdr:rowOff>
    </xdr:from>
    <xdr:ext cx="0" cy="552450"/>
    <xdr:pic>
      <xdr:nvPicPr>
        <xdr:cNvPr id="147" name="Picture 34" descr="LogoOnLight">
          <a:extLst>
            <a:ext uri="{FF2B5EF4-FFF2-40B4-BE49-F238E27FC236}">
              <a16:creationId xmlns:a16="http://schemas.microsoft.com/office/drawing/2014/main" id="{00000000-0008-0000-0600-00009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148" name="Picture 34" descr="LogoOnLight">
          <a:extLst>
            <a:ext uri="{FF2B5EF4-FFF2-40B4-BE49-F238E27FC236}">
              <a16:creationId xmlns:a16="http://schemas.microsoft.com/office/drawing/2014/main" id="{00000000-0008-0000-0600-00009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xdr:row>
      <xdr:rowOff>0</xdr:rowOff>
    </xdr:from>
    <xdr:ext cx="0" cy="552450"/>
    <xdr:pic>
      <xdr:nvPicPr>
        <xdr:cNvPr id="149" name="Picture 34" descr="LogoOnLight">
          <a:extLst>
            <a:ext uri="{FF2B5EF4-FFF2-40B4-BE49-F238E27FC236}">
              <a16:creationId xmlns:a16="http://schemas.microsoft.com/office/drawing/2014/main" id="{00000000-0008-0000-0600-00009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150" name="Picture 34" descr="LogoOnLight">
          <a:extLst>
            <a:ext uri="{FF2B5EF4-FFF2-40B4-BE49-F238E27FC236}">
              <a16:creationId xmlns:a16="http://schemas.microsoft.com/office/drawing/2014/main" id="{00000000-0008-0000-0600-00009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xdr:row>
      <xdr:rowOff>0</xdr:rowOff>
    </xdr:from>
    <xdr:ext cx="0" cy="552450"/>
    <xdr:pic>
      <xdr:nvPicPr>
        <xdr:cNvPr id="151" name="Picture 34" descr="LogoOnLight">
          <a:extLst>
            <a:ext uri="{FF2B5EF4-FFF2-40B4-BE49-F238E27FC236}">
              <a16:creationId xmlns:a16="http://schemas.microsoft.com/office/drawing/2014/main" id="{00000000-0008-0000-0600-00009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152" name="Picture 34" descr="LogoOnLight">
          <a:extLst>
            <a:ext uri="{FF2B5EF4-FFF2-40B4-BE49-F238E27FC236}">
              <a16:creationId xmlns:a16="http://schemas.microsoft.com/office/drawing/2014/main" id="{00000000-0008-0000-0600-00009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xdr:row>
      <xdr:rowOff>0</xdr:rowOff>
    </xdr:from>
    <xdr:ext cx="0" cy="552450"/>
    <xdr:pic>
      <xdr:nvPicPr>
        <xdr:cNvPr id="153" name="Picture 34" descr="LogoOnLight">
          <a:extLst>
            <a:ext uri="{FF2B5EF4-FFF2-40B4-BE49-F238E27FC236}">
              <a16:creationId xmlns:a16="http://schemas.microsoft.com/office/drawing/2014/main" id="{00000000-0008-0000-0600-00009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154" name="Picture 34" descr="LogoOnLight">
          <a:extLst>
            <a:ext uri="{FF2B5EF4-FFF2-40B4-BE49-F238E27FC236}">
              <a16:creationId xmlns:a16="http://schemas.microsoft.com/office/drawing/2014/main" id="{00000000-0008-0000-0600-00009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xdr:row>
      <xdr:rowOff>0</xdr:rowOff>
    </xdr:from>
    <xdr:ext cx="0" cy="552450"/>
    <xdr:pic>
      <xdr:nvPicPr>
        <xdr:cNvPr id="155" name="Picture 34" descr="LogoOnLight">
          <a:extLst>
            <a:ext uri="{FF2B5EF4-FFF2-40B4-BE49-F238E27FC236}">
              <a16:creationId xmlns:a16="http://schemas.microsoft.com/office/drawing/2014/main" id="{00000000-0008-0000-0600-00009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156" name="Picture 34" descr="LogoOnLight">
          <a:extLst>
            <a:ext uri="{FF2B5EF4-FFF2-40B4-BE49-F238E27FC236}">
              <a16:creationId xmlns:a16="http://schemas.microsoft.com/office/drawing/2014/main" id="{00000000-0008-0000-0600-00009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xdr:row>
      <xdr:rowOff>0</xdr:rowOff>
    </xdr:from>
    <xdr:ext cx="0" cy="552450"/>
    <xdr:pic>
      <xdr:nvPicPr>
        <xdr:cNvPr id="157" name="Picture 34" descr="LogoOnLight">
          <a:extLst>
            <a:ext uri="{FF2B5EF4-FFF2-40B4-BE49-F238E27FC236}">
              <a16:creationId xmlns:a16="http://schemas.microsoft.com/office/drawing/2014/main" id="{00000000-0008-0000-0600-00009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158" name="Picture 34" descr="LogoOnLight">
          <a:extLst>
            <a:ext uri="{FF2B5EF4-FFF2-40B4-BE49-F238E27FC236}">
              <a16:creationId xmlns:a16="http://schemas.microsoft.com/office/drawing/2014/main" id="{00000000-0008-0000-0600-00009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xdr:row>
      <xdr:rowOff>0</xdr:rowOff>
    </xdr:from>
    <xdr:ext cx="0" cy="552450"/>
    <xdr:pic>
      <xdr:nvPicPr>
        <xdr:cNvPr id="159" name="Picture 34" descr="LogoOnLight">
          <a:extLst>
            <a:ext uri="{FF2B5EF4-FFF2-40B4-BE49-F238E27FC236}">
              <a16:creationId xmlns:a16="http://schemas.microsoft.com/office/drawing/2014/main" id="{00000000-0008-0000-0600-00009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193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4</xdr:row>
      <xdr:rowOff>0</xdr:rowOff>
    </xdr:from>
    <xdr:ext cx="0" cy="1123950"/>
    <xdr:pic>
      <xdr:nvPicPr>
        <xdr:cNvPr id="160" name="Picture 34" descr="LogoOnLight">
          <a:extLst>
            <a:ext uri="{FF2B5EF4-FFF2-40B4-BE49-F238E27FC236}">
              <a16:creationId xmlns:a16="http://schemas.microsoft.com/office/drawing/2014/main" id="{00000000-0008-0000-0600-0000A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01930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304800</xdr:colOff>
      <xdr:row>0</xdr:row>
      <xdr:rowOff>38100</xdr:rowOff>
    </xdr:from>
    <xdr:to>
      <xdr:col>2</xdr:col>
      <xdr:colOff>266700</xdr:colOff>
      <xdr:row>0</xdr:row>
      <xdr:rowOff>759968</xdr:rowOff>
    </xdr:to>
    <xdr:pic>
      <xdr:nvPicPr>
        <xdr:cNvPr id="163" name="Рисунок 162">
          <a:extLst>
            <a:ext uri="{FF2B5EF4-FFF2-40B4-BE49-F238E27FC236}">
              <a16:creationId xmlns:a16="http://schemas.microsoft.com/office/drawing/2014/main" id="{00000000-0008-0000-0600-0000A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4800" y="38100"/>
          <a:ext cx="1320800" cy="721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152400</xdr:colOff>
      <xdr:row>3</xdr:row>
      <xdr:rowOff>0</xdr:rowOff>
    </xdr:from>
    <xdr:ext cx="0" cy="552450"/>
    <xdr:pic>
      <xdr:nvPicPr>
        <xdr:cNvPr id="164" name="Picture 34" descr="LogoOnLight">
          <a:extLst>
            <a:ext uri="{FF2B5EF4-FFF2-40B4-BE49-F238E27FC236}">
              <a16:creationId xmlns:a16="http://schemas.microsoft.com/office/drawing/2014/main" id="{00000000-0008-0000-0600-0000A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85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3</xdr:row>
      <xdr:rowOff>0</xdr:rowOff>
    </xdr:from>
    <xdr:ext cx="0" cy="552450"/>
    <xdr:pic>
      <xdr:nvPicPr>
        <xdr:cNvPr id="165" name="Picture 34" descr="LogoOnLight">
          <a:extLst>
            <a:ext uri="{FF2B5EF4-FFF2-40B4-BE49-F238E27FC236}">
              <a16:creationId xmlns:a16="http://schemas.microsoft.com/office/drawing/2014/main" id="{00000000-0008-0000-0600-0000A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85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66" name="Picture 34" descr="LogoOnLight">
          <a:extLst>
            <a:ext uri="{FF2B5EF4-FFF2-40B4-BE49-F238E27FC236}">
              <a16:creationId xmlns:a16="http://schemas.microsoft.com/office/drawing/2014/main" id="{00000000-0008-0000-0600-0000A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67" name="Picture 34" descr="LogoOnLight">
          <a:extLst>
            <a:ext uri="{FF2B5EF4-FFF2-40B4-BE49-F238E27FC236}">
              <a16:creationId xmlns:a16="http://schemas.microsoft.com/office/drawing/2014/main" id="{00000000-0008-0000-0600-0000A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68" name="Picture 34" descr="LogoOnLight">
          <a:extLst>
            <a:ext uri="{FF2B5EF4-FFF2-40B4-BE49-F238E27FC236}">
              <a16:creationId xmlns:a16="http://schemas.microsoft.com/office/drawing/2014/main" id="{00000000-0008-0000-0600-0000A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69" name="Picture 34" descr="LogoOnLight">
          <a:extLst>
            <a:ext uri="{FF2B5EF4-FFF2-40B4-BE49-F238E27FC236}">
              <a16:creationId xmlns:a16="http://schemas.microsoft.com/office/drawing/2014/main" id="{00000000-0008-0000-0600-0000A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70" name="Picture 34" descr="LogoOnLight">
          <a:extLst>
            <a:ext uri="{FF2B5EF4-FFF2-40B4-BE49-F238E27FC236}">
              <a16:creationId xmlns:a16="http://schemas.microsoft.com/office/drawing/2014/main" id="{00000000-0008-0000-0600-0000A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71" name="Picture 34" descr="LogoOnLight">
          <a:extLst>
            <a:ext uri="{FF2B5EF4-FFF2-40B4-BE49-F238E27FC236}">
              <a16:creationId xmlns:a16="http://schemas.microsoft.com/office/drawing/2014/main" id="{00000000-0008-0000-0600-0000A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72" name="Picture 34" descr="LogoOnLight">
          <a:extLst>
            <a:ext uri="{FF2B5EF4-FFF2-40B4-BE49-F238E27FC236}">
              <a16:creationId xmlns:a16="http://schemas.microsoft.com/office/drawing/2014/main" id="{00000000-0008-0000-0600-0000A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73" name="Picture 34" descr="LogoOnLight">
          <a:extLst>
            <a:ext uri="{FF2B5EF4-FFF2-40B4-BE49-F238E27FC236}">
              <a16:creationId xmlns:a16="http://schemas.microsoft.com/office/drawing/2014/main" id="{00000000-0008-0000-0600-0000A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74" name="Picture 34" descr="LogoOnLight">
          <a:extLst>
            <a:ext uri="{FF2B5EF4-FFF2-40B4-BE49-F238E27FC236}">
              <a16:creationId xmlns:a16="http://schemas.microsoft.com/office/drawing/2014/main" id="{00000000-0008-0000-0600-0000A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75" name="Picture 34" descr="LogoOnLight">
          <a:extLst>
            <a:ext uri="{FF2B5EF4-FFF2-40B4-BE49-F238E27FC236}">
              <a16:creationId xmlns:a16="http://schemas.microsoft.com/office/drawing/2014/main" id="{00000000-0008-0000-0600-0000A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76" name="Picture 34" descr="LogoOnLight">
          <a:extLst>
            <a:ext uri="{FF2B5EF4-FFF2-40B4-BE49-F238E27FC236}">
              <a16:creationId xmlns:a16="http://schemas.microsoft.com/office/drawing/2014/main" id="{00000000-0008-0000-0600-0000B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77" name="Picture 34" descr="LogoOnLight">
          <a:extLst>
            <a:ext uri="{FF2B5EF4-FFF2-40B4-BE49-F238E27FC236}">
              <a16:creationId xmlns:a16="http://schemas.microsoft.com/office/drawing/2014/main" id="{00000000-0008-0000-0600-0000B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3</xdr:row>
      <xdr:rowOff>0</xdr:rowOff>
    </xdr:from>
    <xdr:ext cx="0" cy="552450"/>
    <xdr:pic>
      <xdr:nvPicPr>
        <xdr:cNvPr id="178" name="Picture 34" descr="LogoOnLight">
          <a:extLst>
            <a:ext uri="{FF2B5EF4-FFF2-40B4-BE49-F238E27FC236}">
              <a16:creationId xmlns:a16="http://schemas.microsoft.com/office/drawing/2014/main" id="{00000000-0008-0000-0600-0000B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85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3</xdr:row>
      <xdr:rowOff>0</xdr:rowOff>
    </xdr:from>
    <xdr:ext cx="0" cy="552450"/>
    <xdr:pic>
      <xdr:nvPicPr>
        <xdr:cNvPr id="179" name="Picture 34" descr="LogoOnLight">
          <a:extLst>
            <a:ext uri="{FF2B5EF4-FFF2-40B4-BE49-F238E27FC236}">
              <a16:creationId xmlns:a16="http://schemas.microsoft.com/office/drawing/2014/main" id="{00000000-0008-0000-0600-0000B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85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80" name="Picture 34" descr="LogoOnLight">
          <a:extLst>
            <a:ext uri="{FF2B5EF4-FFF2-40B4-BE49-F238E27FC236}">
              <a16:creationId xmlns:a16="http://schemas.microsoft.com/office/drawing/2014/main" id="{00000000-0008-0000-0600-0000B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81" name="Picture 34" descr="LogoOnLight">
          <a:extLst>
            <a:ext uri="{FF2B5EF4-FFF2-40B4-BE49-F238E27FC236}">
              <a16:creationId xmlns:a16="http://schemas.microsoft.com/office/drawing/2014/main" id="{00000000-0008-0000-0600-0000B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82" name="Picture 34" descr="LogoOnLight">
          <a:extLst>
            <a:ext uri="{FF2B5EF4-FFF2-40B4-BE49-F238E27FC236}">
              <a16:creationId xmlns:a16="http://schemas.microsoft.com/office/drawing/2014/main" id="{00000000-0008-0000-0600-0000B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83" name="Picture 34" descr="LogoOnLight">
          <a:extLst>
            <a:ext uri="{FF2B5EF4-FFF2-40B4-BE49-F238E27FC236}">
              <a16:creationId xmlns:a16="http://schemas.microsoft.com/office/drawing/2014/main" id="{00000000-0008-0000-0600-0000B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84" name="Picture 34" descr="LogoOnLight">
          <a:extLst>
            <a:ext uri="{FF2B5EF4-FFF2-40B4-BE49-F238E27FC236}">
              <a16:creationId xmlns:a16="http://schemas.microsoft.com/office/drawing/2014/main" id="{00000000-0008-0000-0600-0000B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85" name="Picture 34" descr="LogoOnLight">
          <a:extLst>
            <a:ext uri="{FF2B5EF4-FFF2-40B4-BE49-F238E27FC236}">
              <a16:creationId xmlns:a16="http://schemas.microsoft.com/office/drawing/2014/main" id="{00000000-0008-0000-0600-0000B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86" name="Picture 34" descr="LogoOnLight">
          <a:extLst>
            <a:ext uri="{FF2B5EF4-FFF2-40B4-BE49-F238E27FC236}">
              <a16:creationId xmlns:a16="http://schemas.microsoft.com/office/drawing/2014/main" id="{00000000-0008-0000-0600-0000B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87" name="Picture 34" descr="LogoOnLight">
          <a:extLst>
            <a:ext uri="{FF2B5EF4-FFF2-40B4-BE49-F238E27FC236}">
              <a16:creationId xmlns:a16="http://schemas.microsoft.com/office/drawing/2014/main" id="{00000000-0008-0000-0600-0000B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88" name="Picture 34" descr="LogoOnLight">
          <a:extLst>
            <a:ext uri="{FF2B5EF4-FFF2-40B4-BE49-F238E27FC236}">
              <a16:creationId xmlns:a16="http://schemas.microsoft.com/office/drawing/2014/main" id="{00000000-0008-0000-0600-0000B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89" name="Picture 34" descr="LogoOnLight">
          <a:extLst>
            <a:ext uri="{FF2B5EF4-FFF2-40B4-BE49-F238E27FC236}">
              <a16:creationId xmlns:a16="http://schemas.microsoft.com/office/drawing/2014/main" id="{00000000-0008-0000-0600-0000B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90" name="Picture 34" descr="LogoOnLight">
          <a:extLst>
            <a:ext uri="{FF2B5EF4-FFF2-40B4-BE49-F238E27FC236}">
              <a16:creationId xmlns:a16="http://schemas.microsoft.com/office/drawing/2014/main" id="{00000000-0008-0000-0600-0000B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91" name="Picture 34" descr="LogoOnLight">
          <a:extLst>
            <a:ext uri="{FF2B5EF4-FFF2-40B4-BE49-F238E27FC236}">
              <a16:creationId xmlns:a16="http://schemas.microsoft.com/office/drawing/2014/main" id="{00000000-0008-0000-0600-0000B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3</xdr:row>
      <xdr:rowOff>0</xdr:rowOff>
    </xdr:from>
    <xdr:ext cx="0" cy="552450"/>
    <xdr:pic>
      <xdr:nvPicPr>
        <xdr:cNvPr id="192" name="Picture 34" descr="LogoOnLight">
          <a:extLst>
            <a:ext uri="{FF2B5EF4-FFF2-40B4-BE49-F238E27FC236}">
              <a16:creationId xmlns:a16="http://schemas.microsoft.com/office/drawing/2014/main" id="{00000000-0008-0000-0600-0000C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85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3</xdr:row>
      <xdr:rowOff>0</xdr:rowOff>
    </xdr:from>
    <xdr:ext cx="0" cy="552450"/>
    <xdr:pic>
      <xdr:nvPicPr>
        <xdr:cNvPr id="193" name="Picture 34" descr="LogoOnLight">
          <a:extLst>
            <a:ext uri="{FF2B5EF4-FFF2-40B4-BE49-F238E27FC236}">
              <a16:creationId xmlns:a16="http://schemas.microsoft.com/office/drawing/2014/main" id="{00000000-0008-0000-0600-0000C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85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94" name="Picture 34" descr="LogoOnLight">
          <a:extLst>
            <a:ext uri="{FF2B5EF4-FFF2-40B4-BE49-F238E27FC236}">
              <a16:creationId xmlns:a16="http://schemas.microsoft.com/office/drawing/2014/main" id="{00000000-0008-0000-0600-0000C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95" name="Picture 34" descr="LogoOnLight">
          <a:extLst>
            <a:ext uri="{FF2B5EF4-FFF2-40B4-BE49-F238E27FC236}">
              <a16:creationId xmlns:a16="http://schemas.microsoft.com/office/drawing/2014/main" id="{00000000-0008-0000-0600-0000C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96" name="Picture 34" descr="LogoOnLight">
          <a:extLst>
            <a:ext uri="{FF2B5EF4-FFF2-40B4-BE49-F238E27FC236}">
              <a16:creationId xmlns:a16="http://schemas.microsoft.com/office/drawing/2014/main" id="{00000000-0008-0000-0600-0000C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97" name="Picture 34" descr="LogoOnLight">
          <a:extLst>
            <a:ext uri="{FF2B5EF4-FFF2-40B4-BE49-F238E27FC236}">
              <a16:creationId xmlns:a16="http://schemas.microsoft.com/office/drawing/2014/main" id="{00000000-0008-0000-0600-0000C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98" name="Picture 34" descr="LogoOnLight">
          <a:extLst>
            <a:ext uri="{FF2B5EF4-FFF2-40B4-BE49-F238E27FC236}">
              <a16:creationId xmlns:a16="http://schemas.microsoft.com/office/drawing/2014/main" id="{00000000-0008-0000-0600-0000C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199" name="Picture 34" descr="LogoOnLight">
          <a:extLst>
            <a:ext uri="{FF2B5EF4-FFF2-40B4-BE49-F238E27FC236}">
              <a16:creationId xmlns:a16="http://schemas.microsoft.com/office/drawing/2014/main" id="{00000000-0008-0000-0600-0000C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200" name="Picture 34" descr="LogoOnLight">
          <a:extLst>
            <a:ext uri="{FF2B5EF4-FFF2-40B4-BE49-F238E27FC236}">
              <a16:creationId xmlns:a16="http://schemas.microsoft.com/office/drawing/2014/main" id="{00000000-0008-0000-0600-0000C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3</xdr:row>
      <xdr:rowOff>0</xdr:rowOff>
    </xdr:from>
    <xdr:ext cx="0" cy="552450"/>
    <xdr:pic>
      <xdr:nvPicPr>
        <xdr:cNvPr id="201" name="Picture 34" descr="LogoOnLight">
          <a:extLst>
            <a:ext uri="{FF2B5EF4-FFF2-40B4-BE49-F238E27FC236}">
              <a16:creationId xmlns:a16="http://schemas.microsoft.com/office/drawing/2014/main" id="{00000000-0008-0000-0600-0000C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75501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24</xdr:row>
      <xdr:rowOff>0</xdr:rowOff>
    </xdr:from>
    <xdr:ext cx="0" cy="1123950"/>
    <xdr:pic>
      <xdr:nvPicPr>
        <xdr:cNvPr id="203" name="Picture 34" descr="LogoOnLight">
          <a:extLst>
            <a:ext uri="{FF2B5EF4-FFF2-40B4-BE49-F238E27FC236}">
              <a16:creationId xmlns:a16="http://schemas.microsoft.com/office/drawing/2014/main" id="{00000000-0008-0000-0600-0000C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042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24</xdr:row>
      <xdr:rowOff>0</xdr:rowOff>
    </xdr:from>
    <xdr:ext cx="0" cy="1123950"/>
    <xdr:pic>
      <xdr:nvPicPr>
        <xdr:cNvPr id="204" name="Picture 34" descr="LogoOnLight">
          <a:extLst>
            <a:ext uri="{FF2B5EF4-FFF2-40B4-BE49-F238E27FC236}">
              <a16:creationId xmlns:a16="http://schemas.microsoft.com/office/drawing/2014/main" id="{00000000-0008-0000-0600-0000C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042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05" name="Picture 34" descr="LogoOnLight">
          <a:extLst>
            <a:ext uri="{FF2B5EF4-FFF2-40B4-BE49-F238E27FC236}">
              <a16:creationId xmlns:a16="http://schemas.microsoft.com/office/drawing/2014/main" id="{00000000-0008-0000-0600-0000C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06" name="Picture 34" descr="LogoOnLight">
          <a:extLst>
            <a:ext uri="{FF2B5EF4-FFF2-40B4-BE49-F238E27FC236}">
              <a16:creationId xmlns:a16="http://schemas.microsoft.com/office/drawing/2014/main" id="{00000000-0008-0000-0600-0000C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07" name="Picture 34" descr="LogoOnLight">
          <a:extLst>
            <a:ext uri="{FF2B5EF4-FFF2-40B4-BE49-F238E27FC236}">
              <a16:creationId xmlns:a16="http://schemas.microsoft.com/office/drawing/2014/main" id="{00000000-0008-0000-0600-0000C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08" name="Picture 34" descr="LogoOnLight">
          <a:extLst>
            <a:ext uri="{FF2B5EF4-FFF2-40B4-BE49-F238E27FC236}">
              <a16:creationId xmlns:a16="http://schemas.microsoft.com/office/drawing/2014/main" id="{00000000-0008-0000-0600-0000D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09" name="Picture 34" descr="LogoOnLight">
          <a:extLst>
            <a:ext uri="{FF2B5EF4-FFF2-40B4-BE49-F238E27FC236}">
              <a16:creationId xmlns:a16="http://schemas.microsoft.com/office/drawing/2014/main" id="{00000000-0008-0000-0600-0000D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10" name="Picture 34" descr="LogoOnLight">
          <a:extLst>
            <a:ext uri="{FF2B5EF4-FFF2-40B4-BE49-F238E27FC236}">
              <a16:creationId xmlns:a16="http://schemas.microsoft.com/office/drawing/2014/main" id="{00000000-0008-0000-0600-0000D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11" name="Picture 34" descr="LogoOnLight">
          <a:extLst>
            <a:ext uri="{FF2B5EF4-FFF2-40B4-BE49-F238E27FC236}">
              <a16:creationId xmlns:a16="http://schemas.microsoft.com/office/drawing/2014/main" id="{00000000-0008-0000-0600-0000D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12" name="Picture 34" descr="LogoOnLight">
          <a:extLst>
            <a:ext uri="{FF2B5EF4-FFF2-40B4-BE49-F238E27FC236}">
              <a16:creationId xmlns:a16="http://schemas.microsoft.com/office/drawing/2014/main" id="{00000000-0008-0000-0600-0000D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13" name="Picture 34" descr="LogoOnLight">
          <a:extLst>
            <a:ext uri="{FF2B5EF4-FFF2-40B4-BE49-F238E27FC236}">
              <a16:creationId xmlns:a16="http://schemas.microsoft.com/office/drawing/2014/main" id="{00000000-0008-0000-0600-0000D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14" name="Picture 34" descr="LogoOnLight">
          <a:extLst>
            <a:ext uri="{FF2B5EF4-FFF2-40B4-BE49-F238E27FC236}">
              <a16:creationId xmlns:a16="http://schemas.microsoft.com/office/drawing/2014/main" id="{00000000-0008-0000-0600-0000D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15" name="Picture 34" descr="LogoOnLight">
          <a:extLst>
            <a:ext uri="{FF2B5EF4-FFF2-40B4-BE49-F238E27FC236}">
              <a16:creationId xmlns:a16="http://schemas.microsoft.com/office/drawing/2014/main" id="{00000000-0008-0000-0600-0000D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16" name="Picture 34" descr="LogoOnLight">
          <a:extLst>
            <a:ext uri="{FF2B5EF4-FFF2-40B4-BE49-F238E27FC236}">
              <a16:creationId xmlns:a16="http://schemas.microsoft.com/office/drawing/2014/main" id="{00000000-0008-0000-0600-0000D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24</xdr:row>
      <xdr:rowOff>0</xdr:rowOff>
    </xdr:from>
    <xdr:ext cx="0" cy="1123950"/>
    <xdr:pic>
      <xdr:nvPicPr>
        <xdr:cNvPr id="217" name="Picture 34" descr="LogoOnLight">
          <a:extLst>
            <a:ext uri="{FF2B5EF4-FFF2-40B4-BE49-F238E27FC236}">
              <a16:creationId xmlns:a16="http://schemas.microsoft.com/office/drawing/2014/main" id="{00000000-0008-0000-0600-0000D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042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24</xdr:row>
      <xdr:rowOff>0</xdr:rowOff>
    </xdr:from>
    <xdr:ext cx="0" cy="1123950"/>
    <xdr:pic>
      <xdr:nvPicPr>
        <xdr:cNvPr id="218" name="Picture 34" descr="LogoOnLight">
          <a:extLst>
            <a:ext uri="{FF2B5EF4-FFF2-40B4-BE49-F238E27FC236}">
              <a16:creationId xmlns:a16="http://schemas.microsoft.com/office/drawing/2014/main" id="{00000000-0008-0000-0600-0000D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042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19" name="Picture 34" descr="LogoOnLight">
          <a:extLst>
            <a:ext uri="{FF2B5EF4-FFF2-40B4-BE49-F238E27FC236}">
              <a16:creationId xmlns:a16="http://schemas.microsoft.com/office/drawing/2014/main" id="{00000000-0008-0000-0600-0000D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20" name="Picture 34" descr="LogoOnLight">
          <a:extLst>
            <a:ext uri="{FF2B5EF4-FFF2-40B4-BE49-F238E27FC236}">
              <a16:creationId xmlns:a16="http://schemas.microsoft.com/office/drawing/2014/main" id="{00000000-0008-0000-0600-0000D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21" name="Picture 34" descr="LogoOnLight">
          <a:extLst>
            <a:ext uri="{FF2B5EF4-FFF2-40B4-BE49-F238E27FC236}">
              <a16:creationId xmlns:a16="http://schemas.microsoft.com/office/drawing/2014/main" id="{00000000-0008-0000-0600-0000D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22" name="Picture 34" descr="LogoOnLight">
          <a:extLst>
            <a:ext uri="{FF2B5EF4-FFF2-40B4-BE49-F238E27FC236}">
              <a16:creationId xmlns:a16="http://schemas.microsoft.com/office/drawing/2014/main" id="{00000000-0008-0000-0600-0000D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23" name="Picture 34" descr="LogoOnLight">
          <a:extLst>
            <a:ext uri="{FF2B5EF4-FFF2-40B4-BE49-F238E27FC236}">
              <a16:creationId xmlns:a16="http://schemas.microsoft.com/office/drawing/2014/main" id="{00000000-0008-0000-0600-0000D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24" name="Picture 34" descr="LogoOnLight">
          <a:extLst>
            <a:ext uri="{FF2B5EF4-FFF2-40B4-BE49-F238E27FC236}">
              <a16:creationId xmlns:a16="http://schemas.microsoft.com/office/drawing/2014/main" id="{00000000-0008-0000-0600-0000E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25" name="Picture 34" descr="LogoOnLight">
          <a:extLst>
            <a:ext uri="{FF2B5EF4-FFF2-40B4-BE49-F238E27FC236}">
              <a16:creationId xmlns:a16="http://schemas.microsoft.com/office/drawing/2014/main" id="{00000000-0008-0000-0600-0000E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26" name="Picture 34" descr="LogoOnLight">
          <a:extLst>
            <a:ext uri="{FF2B5EF4-FFF2-40B4-BE49-F238E27FC236}">
              <a16:creationId xmlns:a16="http://schemas.microsoft.com/office/drawing/2014/main" id="{00000000-0008-0000-0600-0000E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27" name="Picture 34" descr="LogoOnLight">
          <a:extLst>
            <a:ext uri="{FF2B5EF4-FFF2-40B4-BE49-F238E27FC236}">
              <a16:creationId xmlns:a16="http://schemas.microsoft.com/office/drawing/2014/main" id="{00000000-0008-0000-0600-0000E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28" name="Picture 34" descr="LogoOnLight">
          <a:extLst>
            <a:ext uri="{FF2B5EF4-FFF2-40B4-BE49-F238E27FC236}">
              <a16:creationId xmlns:a16="http://schemas.microsoft.com/office/drawing/2014/main" id="{00000000-0008-0000-0600-0000E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29" name="Picture 34" descr="LogoOnLight">
          <a:extLst>
            <a:ext uri="{FF2B5EF4-FFF2-40B4-BE49-F238E27FC236}">
              <a16:creationId xmlns:a16="http://schemas.microsoft.com/office/drawing/2014/main" id="{00000000-0008-0000-0600-0000E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30" name="Picture 34" descr="LogoOnLight">
          <a:extLst>
            <a:ext uri="{FF2B5EF4-FFF2-40B4-BE49-F238E27FC236}">
              <a16:creationId xmlns:a16="http://schemas.microsoft.com/office/drawing/2014/main" id="{00000000-0008-0000-0600-0000E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24</xdr:row>
      <xdr:rowOff>0</xdr:rowOff>
    </xdr:from>
    <xdr:ext cx="0" cy="1123950"/>
    <xdr:pic>
      <xdr:nvPicPr>
        <xdr:cNvPr id="231" name="Picture 34" descr="LogoOnLight">
          <a:extLst>
            <a:ext uri="{FF2B5EF4-FFF2-40B4-BE49-F238E27FC236}">
              <a16:creationId xmlns:a16="http://schemas.microsoft.com/office/drawing/2014/main" id="{00000000-0008-0000-0600-0000E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042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32" name="Picture 34" descr="LogoOnLight">
          <a:extLst>
            <a:ext uri="{FF2B5EF4-FFF2-40B4-BE49-F238E27FC236}">
              <a16:creationId xmlns:a16="http://schemas.microsoft.com/office/drawing/2014/main" id="{00000000-0008-0000-0600-0000E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33" name="Picture 34" descr="LogoOnLight">
          <a:extLst>
            <a:ext uri="{FF2B5EF4-FFF2-40B4-BE49-F238E27FC236}">
              <a16:creationId xmlns:a16="http://schemas.microsoft.com/office/drawing/2014/main" id="{00000000-0008-0000-0600-0000E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34" name="Picture 34" descr="LogoOnLight">
          <a:extLst>
            <a:ext uri="{FF2B5EF4-FFF2-40B4-BE49-F238E27FC236}">
              <a16:creationId xmlns:a16="http://schemas.microsoft.com/office/drawing/2014/main" id="{00000000-0008-0000-0600-0000E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35" name="Picture 34" descr="LogoOnLight">
          <a:extLst>
            <a:ext uri="{FF2B5EF4-FFF2-40B4-BE49-F238E27FC236}">
              <a16:creationId xmlns:a16="http://schemas.microsoft.com/office/drawing/2014/main" id="{00000000-0008-0000-0600-0000E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36" name="Picture 34" descr="LogoOnLight">
          <a:extLst>
            <a:ext uri="{FF2B5EF4-FFF2-40B4-BE49-F238E27FC236}">
              <a16:creationId xmlns:a16="http://schemas.microsoft.com/office/drawing/2014/main" id="{00000000-0008-0000-0600-0000E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37" name="Picture 34" descr="LogoOnLight">
          <a:extLst>
            <a:ext uri="{FF2B5EF4-FFF2-40B4-BE49-F238E27FC236}">
              <a16:creationId xmlns:a16="http://schemas.microsoft.com/office/drawing/2014/main" id="{00000000-0008-0000-0600-0000E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38" name="Picture 34" descr="LogoOnLight">
          <a:extLst>
            <a:ext uri="{FF2B5EF4-FFF2-40B4-BE49-F238E27FC236}">
              <a16:creationId xmlns:a16="http://schemas.microsoft.com/office/drawing/2014/main" id="{00000000-0008-0000-0600-0000E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39" name="Picture 34" descr="LogoOnLight">
          <a:extLst>
            <a:ext uri="{FF2B5EF4-FFF2-40B4-BE49-F238E27FC236}">
              <a16:creationId xmlns:a16="http://schemas.microsoft.com/office/drawing/2014/main" id="{00000000-0008-0000-0600-0000E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180975</xdr:colOff>
      <xdr:row>24</xdr:row>
      <xdr:rowOff>0</xdr:rowOff>
    </xdr:from>
    <xdr:ext cx="0" cy="1123950"/>
    <xdr:pic>
      <xdr:nvPicPr>
        <xdr:cNvPr id="240" name="Picture 34" descr="LogoOnLight">
          <a:extLst>
            <a:ext uri="{FF2B5EF4-FFF2-40B4-BE49-F238E27FC236}">
              <a16:creationId xmlns:a16="http://schemas.microsoft.com/office/drawing/2014/main" id="{00000000-0008-0000-0600-0000F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6300"/>
    <xdr:pic>
      <xdr:nvPicPr>
        <xdr:cNvPr id="241" name="Picture 34" descr="LogoOnLight">
          <a:extLst>
            <a:ext uri="{FF2B5EF4-FFF2-40B4-BE49-F238E27FC236}">
              <a16:creationId xmlns:a16="http://schemas.microsoft.com/office/drawing/2014/main" id="{00000000-0008-0000-0600-0000F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6300"/>
    <xdr:pic>
      <xdr:nvPicPr>
        <xdr:cNvPr id="242" name="Picture 34" descr="LogoOnLight">
          <a:extLst>
            <a:ext uri="{FF2B5EF4-FFF2-40B4-BE49-F238E27FC236}">
              <a16:creationId xmlns:a16="http://schemas.microsoft.com/office/drawing/2014/main" id="{00000000-0008-0000-0600-0000F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6300"/>
    <xdr:pic>
      <xdr:nvPicPr>
        <xdr:cNvPr id="243" name="Picture 34" descr="LogoOnLight">
          <a:extLst>
            <a:ext uri="{FF2B5EF4-FFF2-40B4-BE49-F238E27FC236}">
              <a16:creationId xmlns:a16="http://schemas.microsoft.com/office/drawing/2014/main" id="{00000000-0008-0000-0600-0000F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6300"/>
    <xdr:pic>
      <xdr:nvPicPr>
        <xdr:cNvPr id="244" name="Picture 4" descr="LogoOnLight">
          <a:extLst>
            <a:ext uri="{FF2B5EF4-FFF2-40B4-BE49-F238E27FC236}">
              <a16:creationId xmlns:a16="http://schemas.microsoft.com/office/drawing/2014/main" id="{00000000-0008-0000-0600-0000F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6300"/>
    <xdr:pic>
      <xdr:nvPicPr>
        <xdr:cNvPr id="245" name="Picture 4" descr="LogoOnLight">
          <a:extLst>
            <a:ext uri="{FF2B5EF4-FFF2-40B4-BE49-F238E27FC236}">
              <a16:creationId xmlns:a16="http://schemas.microsoft.com/office/drawing/2014/main" id="{00000000-0008-0000-0600-0000F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6300"/>
    <xdr:pic>
      <xdr:nvPicPr>
        <xdr:cNvPr id="246" name="Picture 34" descr="LogoOnLight">
          <a:extLst>
            <a:ext uri="{FF2B5EF4-FFF2-40B4-BE49-F238E27FC236}">
              <a16:creationId xmlns:a16="http://schemas.microsoft.com/office/drawing/2014/main" id="{00000000-0008-0000-0600-0000F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6300"/>
    <xdr:pic>
      <xdr:nvPicPr>
        <xdr:cNvPr id="247" name="Picture 34" descr="LogoOnLight">
          <a:extLst>
            <a:ext uri="{FF2B5EF4-FFF2-40B4-BE49-F238E27FC236}">
              <a16:creationId xmlns:a16="http://schemas.microsoft.com/office/drawing/2014/main" id="{00000000-0008-0000-0600-0000F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6300"/>
    <xdr:pic>
      <xdr:nvPicPr>
        <xdr:cNvPr id="248" name="Picture 34" descr="LogoOnLight">
          <a:extLst>
            <a:ext uri="{FF2B5EF4-FFF2-40B4-BE49-F238E27FC236}">
              <a16:creationId xmlns:a16="http://schemas.microsoft.com/office/drawing/2014/main" id="{00000000-0008-0000-0600-0000F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6300"/>
    <xdr:pic>
      <xdr:nvPicPr>
        <xdr:cNvPr id="249" name="Picture 4" descr="LogoOnLight">
          <a:extLst>
            <a:ext uri="{FF2B5EF4-FFF2-40B4-BE49-F238E27FC236}">
              <a16:creationId xmlns:a16="http://schemas.microsoft.com/office/drawing/2014/main" id="{00000000-0008-0000-0600-0000F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6300"/>
    <xdr:pic>
      <xdr:nvPicPr>
        <xdr:cNvPr id="250" name="Picture 4" descr="LogoOnLight">
          <a:extLst>
            <a:ext uri="{FF2B5EF4-FFF2-40B4-BE49-F238E27FC236}">
              <a16:creationId xmlns:a16="http://schemas.microsoft.com/office/drawing/2014/main" id="{00000000-0008-0000-0600-0000F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7</xdr:row>
      <xdr:rowOff>0</xdr:rowOff>
    </xdr:from>
    <xdr:ext cx="0" cy="647700"/>
    <xdr:pic>
      <xdr:nvPicPr>
        <xdr:cNvPr id="251" name="Picture 4" descr="LogoOnLight">
          <a:extLst>
            <a:ext uri="{FF2B5EF4-FFF2-40B4-BE49-F238E27FC236}">
              <a16:creationId xmlns:a16="http://schemas.microsoft.com/office/drawing/2014/main" id="{00000000-0008-0000-0600-0000F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15354300"/>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7</xdr:row>
      <xdr:rowOff>0</xdr:rowOff>
    </xdr:from>
    <xdr:ext cx="0" cy="876300"/>
    <xdr:pic>
      <xdr:nvPicPr>
        <xdr:cNvPr id="252" name="Picture 4" descr="LogoOnLight">
          <a:extLst>
            <a:ext uri="{FF2B5EF4-FFF2-40B4-BE49-F238E27FC236}">
              <a16:creationId xmlns:a16="http://schemas.microsoft.com/office/drawing/2014/main" id="{00000000-0008-0000-0600-0000F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7</xdr:row>
      <xdr:rowOff>0</xdr:rowOff>
    </xdr:from>
    <xdr:ext cx="0" cy="870585"/>
    <xdr:pic>
      <xdr:nvPicPr>
        <xdr:cNvPr id="253" name="Picture 4" descr="LogoOnLight">
          <a:extLst>
            <a:ext uri="{FF2B5EF4-FFF2-40B4-BE49-F238E27FC236}">
              <a16:creationId xmlns:a16="http://schemas.microsoft.com/office/drawing/2014/main" id="{00000000-0008-0000-0600-0000F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153543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7</xdr:row>
      <xdr:rowOff>0</xdr:rowOff>
    </xdr:from>
    <xdr:ext cx="0" cy="870585"/>
    <xdr:pic>
      <xdr:nvPicPr>
        <xdr:cNvPr id="254" name="Picture 4" descr="LogoOnLight">
          <a:extLst>
            <a:ext uri="{FF2B5EF4-FFF2-40B4-BE49-F238E27FC236}">
              <a16:creationId xmlns:a16="http://schemas.microsoft.com/office/drawing/2014/main" id="{00000000-0008-0000-0600-0000F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153543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7</xdr:row>
      <xdr:rowOff>0</xdr:rowOff>
    </xdr:from>
    <xdr:ext cx="0" cy="872490"/>
    <xdr:pic>
      <xdr:nvPicPr>
        <xdr:cNvPr id="255" name="Picture 4" descr="LogoOnLight">
          <a:extLst>
            <a:ext uri="{FF2B5EF4-FFF2-40B4-BE49-F238E27FC236}">
              <a16:creationId xmlns:a16="http://schemas.microsoft.com/office/drawing/2014/main" id="{00000000-0008-0000-0600-0000F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153543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7</xdr:row>
      <xdr:rowOff>0</xdr:rowOff>
    </xdr:from>
    <xdr:ext cx="0" cy="203835"/>
    <xdr:pic>
      <xdr:nvPicPr>
        <xdr:cNvPr id="256" name="Picture 4" descr="LogoOnLight">
          <a:extLst>
            <a:ext uri="{FF2B5EF4-FFF2-40B4-BE49-F238E27FC236}">
              <a16:creationId xmlns:a16="http://schemas.microsoft.com/office/drawing/2014/main" id="{00000000-0008-0000-0600-00000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15354300"/>
          <a:ext cx="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7</xdr:row>
      <xdr:rowOff>0</xdr:rowOff>
    </xdr:from>
    <xdr:ext cx="0" cy="203835"/>
    <xdr:pic>
      <xdr:nvPicPr>
        <xdr:cNvPr id="257" name="Picture 4" descr="LogoOnLight">
          <a:extLst>
            <a:ext uri="{FF2B5EF4-FFF2-40B4-BE49-F238E27FC236}">
              <a16:creationId xmlns:a16="http://schemas.microsoft.com/office/drawing/2014/main" id="{00000000-0008-0000-0600-00000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15354300"/>
          <a:ext cx="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7</xdr:row>
      <xdr:rowOff>0</xdr:rowOff>
    </xdr:from>
    <xdr:ext cx="0" cy="205740"/>
    <xdr:pic>
      <xdr:nvPicPr>
        <xdr:cNvPr id="258" name="Picture 4" descr="LogoOnLight">
          <a:extLst>
            <a:ext uri="{FF2B5EF4-FFF2-40B4-BE49-F238E27FC236}">
              <a16:creationId xmlns:a16="http://schemas.microsoft.com/office/drawing/2014/main" id="{00000000-0008-0000-0600-00000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15354300"/>
          <a:ext cx="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6300"/>
    <xdr:pic>
      <xdr:nvPicPr>
        <xdr:cNvPr id="259" name="Picture 34" descr="LogoOnLight">
          <a:extLst>
            <a:ext uri="{FF2B5EF4-FFF2-40B4-BE49-F238E27FC236}">
              <a16:creationId xmlns:a16="http://schemas.microsoft.com/office/drawing/2014/main" id="{00000000-0008-0000-0600-00000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6300"/>
    <xdr:pic>
      <xdr:nvPicPr>
        <xdr:cNvPr id="260" name="Picture 34" descr="LogoOnLight">
          <a:extLst>
            <a:ext uri="{FF2B5EF4-FFF2-40B4-BE49-F238E27FC236}">
              <a16:creationId xmlns:a16="http://schemas.microsoft.com/office/drawing/2014/main" id="{00000000-0008-0000-0600-00000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6300"/>
    <xdr:pic>
      <xdr:nvPicPr>
        <xdr:cNvPr id="261" name="Picture 34" descr="LogoOnLight">
          <a:extLst>
            <a:ext uri="{FF2B5EF4-FFF2-40B4-BE49-F238E27FC236}">
              <a16:creationId xmlns:a16="http://schemas.microsoft.com/office/drawing/2014/main" id="{00000000-0008-0000-0600-00000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6300"/>
    <xdr:pic>
      <xdr:nvPicPr>
        <xdr:cNvPr id="262" name="Picture 4" descr="LogoOnLight">
          <a:extLst>
            <a:ext uri="{FF2B5EF4-FFF2-40B4-BE49-F238E27FC236}">
              <a16:creationId xmlns:a16="http://schemas.microsoft.com/office/drawing/2014/main" id="{00000000-0008-0000-0600-00000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6300"/>
    <xdr:pic>
      <xdr:nvPicPr>
        <xdr:cNvPr id="263" name="Picture 4" descr="LogoOnLight">
          <a:extLst>
            <a:ext uri="{FF2B5EF4-FFF2-40B4-BE49-F238E27FC236}">
              <a16:creationId xmlns:a16="http://schemas.microsoft.com/office/drawing/2014/main" id="{00000000-0008-0000-0600-00000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6300"/>
    <xdr:pic>
      <xdr:nvPicPr>
        <xdr:cNvPr id="264" name="Picture 34" descr="LogoOnLight">
          <a:extLst>
            <a:ext uri="{FF2B5EF4-FFF2-40B4-BE49-F238E27FC236}">
              <a16:creationId xmlns:a16="http://schemas.microsoft.com/office/drawing/2014/main" id="{00000000-0008-0000-0600-00000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6300"/>
    <xdr:pic>
      <xdr:nvPicPr>
        <xdr:cNvPr id="265" name="Picture 34" descr="LogoOnLight">
          <a:extLst>
            <a:ext uri="{FF2B5EF4-FFF2-40B4-BE49-F238E27FC236}">
              <a16:creationId xmlns:a16="http://schemas.microsoft.com/office/drawing/2014/main" id="{00000000-0008-0000-0600-00000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6300"/>
    <xdr:pic>
      <xdr:nvPicPr>
        <xdr:cNvPr id="266" name="Picture 34" descr="LogoOnLight">
          <a:extLst>
            <a:ext uri="{FF2B5EF4-FFF2-40B4-BE49-F238E27FC236}">
              <a16:creationId xmlns:a16="http://schemas.microsoft.com/office/drawing/2014/main" id="{00000000-0008-0000-0600-00000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6300"/>
    <xdr:pic>
      <xdr:nvPicPr>
        <xdr:cNvPr id="267" name="Picture 4" descr="LogoOnLight">
          <a:extLst>
            <a:ext uri="{FF2B5EF4-FFF2-40B4-BE49-F238E27FC236}">
              <a16:creationId xmlns:a16="http://schemas.microsoft.com/office/drawing/2014/main" id="{00000000-0008-0000-0600-00000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6300"/>
    <xdr:pic>
      <xdr:nvPicPr>
        <xdr:cNvPr id="268" name="Picture 4" descr="LogoOnLight">
          <a:extLst>
            <a:ext uri="{FF2B5EF4-FFF2-40B4-BE49-F238E27FC236}">
              <a16:creationId xmlns:a16="http://schemas.microsoft.com/office/drawing/2014/main" id="{00000000-0008-0000-0600-00000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7</xdr:row>
      <xdr:rowOff>0</xdr:rowOff>
    </xdr:from>
    <xdr:ext cx="0" cy="647700"/>
    <xdr:pic>
      <xdr:nvPicPr>
        <xdr:cNvPr id="269" name="Picture 4" descr="LogoOnLight">
          <a:extLst>
            <a:ext uri="{FF2B5EF4-FFF2-40B4-BE49-F238E27FC236}">
              <a16:creationId xmlns:a16="http://schemas.microsoft.com/office/drawing/2014/main" id="{00000000-0008-0000-0600-00000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15354300"/>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7</xdr:row>
      <xdr:rowOff>0</xdr:rowOff>
    </xdr:from>
    <xdr:ext cx="0" cy="876300"/>
    <xdr:pic>
      <xdr:nvPicPr>
        <xdr:cNvPr id="270" name="Picture 4" descr="LogoOnLight">
          <a:extLst>
            <a:ext uri="{FF2B5EF4-FFF2-40B4-BE49-F238E27FC236}">
              <a16:creationId xmlns:a16="http://schemas.microsoft.com/office/drawing/2014/main" id="{00000000-0008-0000-0600-00000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7</xdr:row>
      <xdr:rowOff>0</xdr:rowOff>
    </xdr:from>
    <xdr:ext cx="0" cy="870585"/>
    <xdr:pic>
      <xdr:nvPicPr>
        <xdr:cNvPr id="271" name="Picture 4" descr="LogoOnLight">
          <a:extLst>
            <a:ext uri="{FF2B5EF4-FFF2-40B4-BE49-F238E27FC236}">
              <a16:creationId xmlns:a16="http://schemas.microsoft.com/office/drawing/2014/main" id="{00000000-0008-0000-0600-00000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153543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7</xdr:row>
      <xdr:rowOff>0</xdr:rowOff>
    </xdr:from>
    <xdr:ext cx="0" cy="870585"/>
    <xdr:pic>
      <xdr:nvPicPr>
        <xdr:cNvPr id="272" name="Picture 4" descr="LogoOnLight">
          <a:extLst>
            <a:ext uri="{FF2B5EF4-FFF2-40B4-BE49-F238E27FC236}">
              <a16:creationId xmlns:a16="http://schemas.microsoft.com/office/drawing/2014/main" id="{00000000-0008-0000-0600-00001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153543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7</xdr:row>
      <xdr:rowOff>0</xdr:rowOff>
    </xdr:from>
    <xdr:ext cx="0" cy="872490"/>
    <xdr:pic>
      <xdr:nvPicPr>
        <xdr:cNvPr id="273" name="Picture 4" descr="LogoOnLight">
          <a:extLst>
            <a:ext uri="{FF2B5EF4-FFF2-40B4-BE49-F238E27FC236}">
              <a16:creationId xmlns:a16="http://schemas.microsoft.com/office/drawing/2014/main" id="{00000000-0008-0000-0600-00001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153543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7</xdr:row>
      <xdr:rowOff>0</xdr:rowOff>
    </xdr:from>
    <xdr:ext cx="0" cy="870585"/>
    <xdr:pic>
      <xdr:nvPicPr>
        <xdr:cNvPr id="274" name="Picture 4" descr="LogoOnLight">
          <a:extLst>
            <a:ext uri="{FF2B5EF4-FFF2-40B4-BE49-F238E27FC236}">
              <a16:creationId xmlns:a16="http://schemas.microsoft.com/office/drawing/2014/main" id="{00000000-0008-0000-0600-00001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153543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7</xdr:row>
      <xdr:rowOff>0</xdr:rowOff>
    </xdr:from>
    <xdr:ext cx="0" cy="870585"/>
    <xdr:pic>
      <xdr:nvPicPr>
        <xdr:cNvPr id="275" name="Picture 4" descr="LogoOnLight">
          <a:extLst>
            <a:ext uri="{FF2B5EF4-FFF2-40B4-BE49-F238E27FC236}">
              <a16:creationId xmlns:a16="http://schemas.microsoft.com/office/drawing/2014/main" id="{00000000-0008-0000-0600-00001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153543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7</xdr:row>
      <xdr:rowOff>0</xdr:rowOff>
    </xdr:from>
    <xdr:ext cx="0" cy="872490"/>
    <xdr:pic>
      <xdr:nvPicPr>
        <xdr:cNvPr id="276" name="Picture 4" descr="LogoOnLight">
          <a:extLst>
            <a:ext uri="{FF2B5EF4-FFF2-40B4-BE49-F238E27FC236}">
              <a16:creationId xmlns:a16="http://schemas.microsoft.com/office/drawing/2014/main" id="{00000000-0008-0000-0600-00001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153543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7</xdr:row>
      <xdr:rowOff>0</xdr:rowOff>
    </xdr:from>
    <xdr:ext cx="0" cy="872490"/>
    <xdr:pic>
      <xdr:nvPicPr>
        <xdr:cNvPr id="277" name="Picture 4" descr="LogoOnLight">
          <a:extLst>
            <a:ext uri="{FF2B5EF4-FFF2-40B4-BE49-F238E27FC236}">
              <a16:creationId xmlns:a16="http://schemas.microsoft.com/office/drawing/2014/main" id="{00000000-0008-0000-0600-00001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4075" y="153543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6300"/>
    <xdr:pic>
      <xdr:nvPicPr>
        <xdr:cNvPr id="278" name="Picture 34" descr="LogoOnLight">
          <a:extLst>
            <a:ext uri="{FF2B5EF4-FFF2-40B4-BE49-F238E27FC236}">
              <a16:creationId xmlns:a16="http://schemas.microsoft.com/office/drawing/2014/main" id="{00000000-0008-0000-0600-00001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4395"/>
    <xdr:pic>
      <xdr:nvPicPr>
        <xdr:cNvPr id="279" name="Picture 34" descr="LogoOnLight">
          <a:extLst>
            <a:ext uri="{FF2B5EF4-FFF2-40B4-BE49-F238E27FC236}">
              <a16:creationId xmlns:a16="http://schemas.microsoft.com/office/drawing/2014/main" id="{00000000-0008-0000-0600-00001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4395"/>
    <xdr:pic>
      <xdr:nvPicPr>
        <xdr:cNvPr id="280" name="Picture 34" descr="LogoOnLight">
          <a:extLst>
            <a:ext uri="{FF2B5EF4-FFF2-40B4-BE49-F238E27FC236}">
              <a16:creationId xmlns:a16="http://schemas.microsoft.com/office/drawing/2014/main" id="{00000000-0008-0000-0600-00001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4395"/>
    <xdr:pic>
      <xdr:nvPicPr>
        <xdr:cNvPr id="281" name="Picture 4" descr="LogoOnLight">
          <a:extLst>
            <a:ext uri="{FF2B5EF4-FFF2-40B4-BE49-F238E27FC236}">
              <a16:creationId xmlns:a16="http://schemas.microsoft.com/office/drawing/2014/main" id="{00000000-0008-0000-0600-00001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4395"/>
    <xdr:pic>
      <xdr:nvPicPr>
        <xdr:cNvPr id="282" name="Picture 4" descr="LogoOnLight">
          <a:extLst>
            <a:ext uri="{FF2B5EF4-FFF2-40B4-BE49-F238E27FC236}">
              <a16:creationId xmlns:a16="http://schemas.microsoft.com/office/drawing/2014/main" id="{00000000-0008-0000-0600-00001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142875</xdr:colOff>
      <xdr:row>7</xdr:row>
      <xdr:rowOff>0</xdr:rowOff>
    </xdr:from>
    <xdr:ext cx="0" cy="874395"/>
    <xdr:pic>
      <xdr:nvPicPr>
        <xdr:cNvPr id="283" name="Picture 4" descr="LogoOnLight">
          <a:extLst>
            <a:ext uri="{FF2B5EF4-FFF2-40B4-BE49-F238E27FC236}">
              <a16:creationId xmlns:a16="http://schemas.microsoft.com/office/drawing/2014/main" id="{00000000-0008-0000-0600-00001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53543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6300"/>
    <xdr:pic>
      <xdr:nvPicPr>
        <xdr:cNvPr id="284" name="Picture 34" descr="LogoOnLight">
          <a:extLst>
            <a:ext uri="{FF2B5EF4-FFF2-40B4-BE49-F238E27FC236}">
              <a16:creationId xmlns:a16="http://schemas.microsoft.com/office/drawing/2014/main" id="{00000000-0008-0000-0600-00001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6300"/>
    <xdr:pic>
      <xdr:nvPicPr>
        <xdr:cNvPr id="285" name="Picture 34" descr="LogoOnLight">
          <a:extLst>
            <a:ext uri="{FF2B5EF4-FFF2-40B4-BE49-F238E27FC236}">
              <a16:creationId xmlns:a16="http://schemas.microsoft.com/office/drawing/2014/main" id="{00000000-0008-0000-0600-00001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6300"/>
    <xdr:pic>
      <xdr:nvPicPr>
        <xdr:cNvPr id="286" name="Picture 34" descr="LogoOnLight">
          <a:extLst>
            <a:ext uri="{FF2B5EF4-FFF2-40B4-BE49-F238E27FC236}">
              <a16:creationId xmlns:a16="http://schemas.microsoft.com/office/drawing/2014/main" id="{00000000-0008-0000-0600-00001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6300"/>
    <xdr:pic>
      <xdr:nvPicPr>
        <xdr:cNvPr id="287" name="Picture 4" descr="LogoOnLight">
          <a:extLst>
            <a:ext uri="{FF2B5EF4-FFF2-40B4-BE49-F238E27FC236}">
              <a16:creationId xmlns:a16="http://schemas.microsoft.com/office/drawing/2014/main" id="{00000000-0008-0000-0600-00001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6300"/>
    <xdr:pic>
      <xdr:nvPicPr>
        <xdr:cNvPr id="288" name="Picture 4" descr="LogoOnLight">
          <a:extLst>
            <a:ext uri="{FF2B5EF4-FFF2-40B4-BE49-F238E27FC236}">
              <a16:creationId xmlns:a16="http://schemas.microsoft.com/office/drawing/2014/main" id="{00000000-0008-0000-0600-00002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6300"/>
    <xdr:pic>
      <xdr:nvPicPr>
        <xdr:cNvPr id="289" name="Picture 34" descr="LogoOnLight">
          <a:extLst>
            <a:ext uri="{FF2B5EF4-FFF2-40B4-BE49-F238E27FC236}">
              <a16:creationId xmlns:a16="http://schemas.microsoft.com/office/drawing/2014/main" id="{00000000-0008-0000-0600-00002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6300"/>
    <xdr:pic>
      <xdr:nvPicPr>
        <xdr:cNvPr id="290" name="Picture 34" descr="LogoOnLight">
          <a:extLst>
            <a:ext uri="{FF2B5EF4-FFF2-40B4-BE49-F238E27FC236}">
              <a16:creationId xmlns:a16="http://schemas.microsoft.com/office/drawing/2014/main" id="{00000000-0008-0000-0600-00002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6300"/>
    <xdr:pic>
      <xdr:nvPicPr>
        <xdr:cNvPr id="291" name="Picture 34" descr="LogoOnLight">
          <a:extLst>
            <a:ext uri="{FF2B5EF4-FFF2-40B4-BE49-F238E27FC236}">
              <a16:creationId xmlns:a16="http://schemas.microsoft.com/office/drawing/2014/main" id="{00000000-0008-0000-0600-00002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6300"/>
    <xdr:pic>
      <xdr:nvPicPr>
        <xdr:cNvPr id="292" name="Picture 4" descr="LogoOnLight">
          <a:extLst>
            <a:ext uri="{FF2B5EF4-FFF2-40B4-BE49-F238E27FC236}">
              <a16:creationId xmlns:a16="http://schemas.microsoft.com/office/drawing/2014/main" id="{00000000-0008-0000-0600-00002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6300"/>
    <xdr:pic>
      <xdr:nvPicPr>
        <xdr:cNvPr id="293" name="Picture 4" descr="LogoOnLight">
          <a:extLst>
            <a:ext uri="{FF2B5EF4-FFF2-40B4-BE49-F238E27FC236}">
              <a16:creationId xmlns:a16="http://schemas.microsoft.com/office/drawing/2014/main" id="{00000000-0008-0000-0600-00002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6300"/>
    <xdr:pic>
      <xdr:nvPicPr>
        <xdr:cNvPr id="294" name="Picture 34" descr="LogoOnLight">
          <a:extLst>
            <a:ext uri="{FF2B5EF4-FFF2-40B4-BE49-F238E27FC236}">
              <a16:creationId xmlns:a16="http://schemas.microsoft.com/office/drawing/2014/main" id="{00000000-0008-0000-0600-00002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4395"/>
    <xdr:pic>
      <xdr:nvPicPr>
        <xdr:cNvPr id="295" name="Picture 34" descr="LogoOnLight">
          <a:extLst>
            <a:ext uri="{FF2B5EF4-FFF2-40B4-BE49-F238E27FC236}">
              <a16:creationId xmlns:a16="http://schemas.microsoft.com/office/drawing/2014/main" id="{00000000-0008-0000-0600-00002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4395"/>
    <xdr:pic>
      <xdr:nvPicPr>
        <xdr:cNvPr id="296" name="Picture 34" descr="LogoOnLight">
          <a:extLst>
            <a:ext uri="{FF2B5EF4-FFF2-40B4-BE49-F238E27FC236}">
              <a16:creationId xmlns:a16="http://schemas.microsoft.com/office/drawing/2014/main" id="{00000000-0008-0000-0600-00002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4395"/>
    <xdr:pic>
      <xdr:nvPicPr>
        <xdr:cNvPr id="297" name="Picture 4" descr="LogoOnLight">
          <a:extLst>
            <a:ext uri="{FF2B5EF4-FFF2-40B4-BE49-F238E27FC236}">
              <a16:creationId xmlns:a16="http://schemas.microsoft.com/office/drawing/2014/main" id="{00000000-0008-0000-0600-00002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7</xdr:row>
      <xdr:rowOff>0</xdr:rowOff>
    </xdr:from>
    <xdr:ext cx="0" cy="874395"/>
    <xdr:pic>
      <xdr:nvPicPr>
        <xdr:cNvPr id="298" name="Picture 4" descr="LogoOnLight">
          <a:extLst>
            <a:ext uri="{FF2B5EF4-FFF2-40B4-BE49-F238E27FC236}">
              <a16:creationId xmlns:a16="http://schemas.microsoft.com/office/drawing/2014/main" id="{00000000-0008-0000-0600-00002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53543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142875</xdr:colOff>
      <xdr:row>7</xdr:row>
      <xdr:rowOff>0</xdr:rowOff>
    </xdr:from>
    <xdr:ext cx="0" cy="874395"/>
    <xdr:pic>
      <xdr:nvPicPr>
        <xdr:cNvPr id="299" name="Picture 4" descr="LogoOnLight">
          <a:extLst>
            <a:ext uri="{FF2B5EF4-FFF2-40B4-BE49-F238E27FC236}">
              <a16:creationId xmlns:a16="http://schemas.microsoft.com/office/drawing/2014/main" id="{00000000-0008-0000-0600-00002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53543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167640</xdr:colOff>
      <xdr:row>6</xdr:row>
      <xdr:rowOff>45720</xdr:rowOff>
    </xdr:from>
    <xdr:to>
      <xdr:col>2</xdr:col>
      <xdr:colOff>209760</xdr:colOff>
      <xdr:row>6</xdr:row>
      <xdr:rowOff>803497</xdr:rowOff>
    </xdr:to>
    <xdr:pic>
      <xdr:nvPicPr>
        <xdr:cNvPr id="302" name="Рисунок 301">
          <a:extLst>
            <a:ext uri="{FF2B5EF4-FFF2-40B4-BE49-F238E27FC236}">
              <a16:creationId xmlns:a16="http://schemas.microsoft.com/office/drawing/2014/main" id="{00000000-0008-0000-0600-00002E0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7640" y="45720"/>
          <a:ext cx="1368000" cy="757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121920</xdr:colOff>
      <xdr:row>15</xdr:row>
      <xdr:rowOff>15240</xdr:rowOff>
    </xdr:from>
    <xdr:to>
      <xdr:col>2</xdr:col>
      <xdr:colOff>164040</xdr:colOff>
      <xdr:row>15</xdr:row>
      <xdr:rowOff>773017</xdr:rowOff>
    </xdr:to>
    <xdr:pic>
      <xdr:nvPicPr>
        <xdr:cNvPr id="303" name="Рисунок 302">
          <a:extLst>
            <a:ext uri="{FF2B5EF4-FFF2-40B4-BE49-F238E27FC236}">
              <a16:creationId xmlns:a16="http://schemas.microsoft.com/office/drawing/2014/main" id="{00000000-0008-0000-0600-00002F0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1920" y="2834640"/>
          <a:ext cx="1368000" cy="757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142875</xdr:colOff>
      <xdr:row>58</xdr:row>
      <xdr:rowOff>0</xdr:rowOff>
    </xdr:from>
    <xdr:to>
      <xdr:col>0</xdr:col>
      <xdr:colOff>142875</xdr:colOff>
      <xdr:row>59</xdr:row>
      <xdr:rowOff>38100</xdr:rowOff>
    </xdr:to>
    <xdr:pic>
      <xdr:nvPicPr>
        <xdr:cNvPr id="2" name="Picture 34" descr="LogoOnLight">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58</xdr:row>
      <xdr:rowOff>304800</xdr:rowOff>
    </xdr:from>
    <xdr:to>
      <xdr:col>0</xdr:col>
      <xdr:colOff>142875</xdr:colOff>
      <xdr:row>59</xdr:row>
      <xdr:rowOff>340995</xdr:rowOff>
    </xdr:to>
    <xdr:pic>
      <xdr:nvPicPr>
        <xdr:cNvPr id="3" name="Picture 34" descr="LogoOnLight">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248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58</xdr:row>
      <xdr:rowOff>304800</xdr:rowOff>
    </xdr:from>
    <xdr:to>
      <xdr:col>0</xdr:col>
      <xdr:colOff>142875</xdr:colOff>
      <xdr:row>59</xdr:row>
      <xdr:rowOff>340995</xdr:rowOff>
    </xdr:to>
    <xdr:pic>
      <xdr:nvPicPr>
        <xdr:cNvPr id="4" name="Picture 34" descr="LogoOnLight">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248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58</xdr:row>
      <xdr:rowOff>304800</xdr:rowOff>
    </xdr:from>
    <xdr:to>
      <xdr:col>0</xdr:col>
      <xdr:colOff>142875</xdr:colOff>
      <xdr:row>59</xdr:row>
      <xdr:rowOff>340995</xdr:rowOff>
    </xdr:to>
    <xdr:pic>
      <xdr:nvPicPr>
        <xdr:cNvPr id="6" name="Picture 4" descr="LogoOnLight">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58</xdr:row>
      <xdr:rowOff>304800</xdr:rowOff>
    </xdr:from>
    <xdr:to>
      <xdr:col>0</xdr:col>
      <xdr:colOff>142875</xdr:colOff>
      <xdr:row>59</xdr:row>
      <xdr:rowOff>340995</xdr:rowOff>
    </xdr:to>
    <xdr:pic>
      <xdr:nvPicPr>
        <xdr:cNvPr id="7" name="Picture 4" descr="LogoOnLight">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142875</xdr:colOff>
      <xdr:row>58</xdr:row>
      <xdr:rowOff>304800</xdr:rowOff>
    </xdr:from>
    <xdr:to>
      <xdr:col>1</xdr:col>
      <xdr:colOff>142875</xdr:colOff>
      <xdr:row>59</xdr:row>
      <xdr:rowOff>340995</xdr:rowOff>
    </xdr:to>
    <xdr:pic>
      <xdr:nvPicPr>
        <xdr:cNvPr id="8" name="Picture 4" descr="LogoOnLight">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3048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142875</xdr:colOff>
      <xdr:row>68</xdr:row>
      <xdr:rowOff>0</xdr:rowOff>
    </xdr:from>
    <xdr:ext cx="0" cy="876300"/>
    <xdr:pic>
      <xdr:nvPicPr>
        <xdr:cNvPr id="10" name="Picture 34" descr="LogoOnLight">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68</xdr:row>
      <xdr:rowOff>0</xdr:rowOff>
    </xdr:from>
    <xdr:ext cx="0" cy="876300"/>
    <xdr:pic>
      <xdr:nvPicPr>
        <xdr:cNvPr id="11" name="Picture 34" descr="LogoOnLight">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68</xdr:row>
      <xdr:rowOff>0</xdr:rowOff>
    </xdr:from>
    <xdr:ext cx="0" cy="876300"/>
    <xdr:pic>
      <xdr:nvPicPr>
        <xdr:cNvPr id="12" name="Picture 34" descr="LogoOnLight">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68</xdr:row>
      <xdr:rowOff>0</xdr:rowOff>
    </xdr:from>
    <xdr:ext cx="0" cy="876300"/>
    <xdr:pic>
      <xdr:nvPicPr>
        <xdr:cNvPr id="13" name="Picture 4" descr="LogoOnLight">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68</xdr:row>
      <xdr:rowOff>0</xdr:rowOff>
    </xdr:from>
    <xdr:ext cx="0" cy="876300"/>
    <xdr:pic>
      <xdr:nvPicPr>
        <xdr:cNvPr id="14" name="Picture 4" descr="LogoOnLight">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142875</xdr:colOff>
      <xdr:row>68</xdr:row>
      <xdr:rowOff>0</xdr:rowOff>
    </xdr:from>
    <xdr:ext cx="0" cy="876300"/>
    <xdr:pic>
      <xdr:nvPicPr>
        <xdr:cNvPr id="15" name="Picture 4" descr="LogoOnLight">
          <a:extLst>
            <a:ext uri="{FF2B5EF4-FFF2-40B4-BE49-F238E27FC236}">
              <a16:creationId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3048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68</xdr:row>
      <xdr:rowOff>0</xdr:rowOff>
    </xdr:from>
    <xdr:ext cx="0" cy="876300"/>
    <xdr:pic>
      <xdr:nvPicPr>
        <xdr:cNvPr id="16" name="Picture 34" descr="LogoOnLight">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142875</xdr:colOff>
      <xdr:row>58</xdr:row>
      <xdr:rowOff>304800</xdr:rowOff>
    </xdr:from>
    <xdr:to>
      <xdr:col>3</xdr:col>
      <xdr:colOff>142875</xdr:colOff>
      <xdr:row>59</xdr:row>
      <xdr:rowOff>114300</xdr:rowOff>
    </xdr:to>
    <xdr:pic>
      <xdr:nvPicPr>
        <xdr:cNvPr id="18" name="Picture 4" descr="LogoOnLight">
          <a:extLst>
            <a:ext uri="{FF2B5EF4-FFF2-40B4-BE49-F238E27FC236}">
              <a16:creationId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69795" y="2948940"/>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142875</xdr:colOff>
      <xdr:row>58</xdr:row>
      <xdr:rowOff>304800</xdr:rowOff>
    </xdr:from>
    <xdr:ext cx="0" cy="876300"/>
    <xdr:pic>
      <xdr:nvPicPr>
        <xdr:cNvPr id="19" name="Picture 4" descr="LogoOnLight">
          <a:extLst>
            <a:ext uri="{FF2B5EF4-FFF2-40B4-BE49-F238E27FC236}">
              <a16:creationId xmlns:a16="http://schemas.microsoft.com/office/drawing/2014/main" id="{00000000-0008-0000-07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69795" y="294894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58</xdr:row>
      <xdr:rowOff>304800</xdr:rowOff>
    </xdr:from>
    <xdr:ext cx="0" cy="870585"/>
    <xdr:pic>
      <xdr:nvPicPr>
        <xdr:cNvPr id="20" name="Picture 4" descr="LogoOnLight">
          <a:extLst>
            <a:ext uri="{FF2B5EF4-FFF2-40B4-BE49-F238E27FC236}">
              <a16:creationId xmlns:a16="http://schemas.microsoft.com/office/drawing/2014/main" id="{00000000-0008-0000-07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69795" y="294894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58</xdr:row>
      <xdr:rowOff>304800</xdr:rowOff>
    </xdr:from>
    <xdr:ext cx="0" cy="870585"/>
    <xdr:pic>
      <xdr:nvPicPr>
        <xdr:cNvPr id="21" name="Picture 4" descr="LogoOnLight">
          <a:extLst>
            <a:ext uri="{FF2B5EF4-FFF2-40B4-BE49-F238E27FC236}">
              <a16:creationId xmlns:a16="http://schemas.microsoft.com/office/drawing/2014/main" id="{00000000-0008-0000-07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69795" y="294894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58</xdr:row>
      <xdr:rowOff>304800</xdr:rowOff>
    </xdr:from>
    <xdr:ext cx="0" cy="872490"/>
    <xdr:pic>
      <xdr:nvPicPr>
        <xdr:cNvPr id="22" name="Picture 4" descr="LogoOnLight">
          <a:extLst>
            <a:ext uri="{FF2B5EF4-FFF2-40B4-BE49-F238E27FC236}">
              <a16:creationId xmlns:a16="http://schemas.microsoft.com/office/drawing/2014/main" id="{00000000-0008-0000-07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69795" y="294894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142875</xdr:colOff>
      <xdr:row>58</xdr:row>
      <xdr:rowOff>304800</xdr:rowOff>
    </xdr:from>
    <xdr:to>
      <xdr:col>3</xdr:col>
      <xdr:colOff>142875</xdr:colOff>
      <xdr:row>59</xdr:row>
      <xdr:rowOff>337185</xdr:rowOff>
    </xdr:to>
    <xdr:pic>
      <xdr:nvPicPr>
        <xdr:cNvPr id="25" name="Picture 4" descr="LogoOnLight">
          <a:extLst>
            <a:ext uri="{FF2B5EF4-FFF2-40B4-BE49-F238E27FC236}">
              <a16:creationId xmlns:a16="http://schemas.microsoft.com/office/drawing/2014/main" id="{00000000-0008-0000-07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41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58</xdr:row>
      <xdr:rowOff>304800</xdr:rowOff>
    </xdr:from>
    <xdr:to>
      <xdr:col>3</xdr:col>
      <xdr:colOff>142875</xdr:colOff>
      <xdr:row>59</xdr:row>
      <xdr:rowOff>337185</xdr:rowOff>
    </xdr:to>
    <xdr:pic>
      <xdr:nvPicPr>
        <xdr:cNvPr id="26" name="Picture 4" descr="LogoOnLight">
          <a:extLst>
            <a:ext uri="{FF2B5EF4-FFF2-40B4-BE49-F238E27FC236}">
              <a16:creationId xmlns:a16="http://schemas.microsoft.com/office/drawing/2014/main" id="{00000000-0008-0000-07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41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58</xdr:row>
      <xdr:rowOff>304800</xdr:rowOff>
    </xdr:from>
    <xdr:to>
      <xdr:col>3</xdr:col>
      <xdr:colOff>142875</xdr:colOff>
      <xdr:row>59</xdr:row>
      <xdr:rowOff>339090</xdr:rowOff>
    </xdr:to>
    <xdr:pic>
      <xdr:nvPicPr>
        <xdr:cNvPr id="27" name="Picture 4" descr="LogoOnLight">
          <a:extLst>
            <a:ext uri="{FF2B5EF4-FFF2-40B4-BE49-F238E27FC236}">
              <a16:creationId xmlns:a16="http://schemas.microsoft.com/office/drawing/2014/main" id="{00000000-0008-0000-07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415" y="3048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58</xdr:row>
      <xdr:rowOff>304800</xdr:rowOff>
    </xdr:from>
    <xdr:to>
      <xdr:col>3</xdr:col>
      <xdr:colOff>142875</xdr:colOff>
      <xdr:row>59</xdr:row>
      <xdr:rowOff>339090</xdr:rowOff>
    </xdr:to>
    <xdr:pic>
      <xdr:nvPicPr>
        <xdr:cNvPr id="28" name="Picture 4" descr="LogoOnLight">
          <a:extLst>
            <a:ext uri="{FF2B5EF4-FFF2-40B4-BE49-F238E27FC236}">
              <a16:creationId xmlns:a16="http://schemas.microsoft.com/office/drawing/2014/main" id="{00000000-0008-0000-07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415" y="3048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199</xdr:row>
      <xdr:rowOff>0</xdr:rowOff>
    </xdr:from>
    <xdr:to>
      <xdr:col>0</xdr:col>
      <xdr:colOff>142875</xdr:colOff>
      <xdr:row>204</xdr:row>
      <xdr:rowOff>38100</xdr:rowOff>
    </xdr:to>
    <xdr:pic>
      <xdr:nvPicPr>
        <xdr:cNvPr id="29" name="Picture 34" descr="LogoOnLight">
          <a:extLst>
            <a:ext uri="{FF2B5EF4-FFF2-40B4-BE49-F238E27FC236}">
              <a16:creationId xmlns:a16="http://schemas.microsoft.com/office/drawing/2014/main" id="{00000000-0008-0000-0700-00001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199</xdr:row>
      <xdr:rowOff>0</xdr:rowOff>
    </xdr:from>
    <xdr:to>
      <xdr:col>0</xdr:col>
      <xdr:colOff>142875</xdr:colOff>
      <xdr:row>203</xdr:row>
      <xdr:rowOff>239395</xdr:rowOff>
    </xdr:to>
    <xdr:pic>
      <xdr:nvPicPr>
        <xdr:cNvPr id="30" name="Picture 34" descr="LogoOnLight">
          <a:extLst>
            <a:ext uri="{FF2B5EF4-FFF2-40B4-BE49-F238E27FC236}">
              <a16:creationId xmlns:a16="http://schemas.microsoft.com/office/drawing/2014/main" id="{00000000-0008-0000-07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199</xdr:row>
      <xdr:rowOff>0</xdr:rowOff>
    </xdr:from>
    <xdr:to>
      <xdr:col>0</xdr:col>
      <xdr:colOff>142875</xdr:colOff>
      <xdr:row>203</xdr:row>
      <xdr:rowOff>239395</xdr:rowOff>
    </xdr:to>
    <xdr:pic>
      <xdr:nvPicPr>
        <xdr:cNvPr id="31" name="Picture 34" descr="LogoOnLight">
          <a:extLst>
            <a:ext uri="{FF2B5EF4-FFF2-40B4-BE49-F238E27FC236}">
              <a16:creationId xmlns:a16="http://schemas.microsoft.com/office/drawing/2014/main" id="{00000000-0008-0000-0700-00001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199</xdr:row>
      <xdr:rowOff>0</xdr:rowOff>
    </xdr:from>
    <xdr:to>
      <xdr:col>0</xdr:col>
      <xdr:colOff>142875</xdr:colOff>
      <xdr:row>203</xdr:row>
      <xdr:rowOff>239395</xdr:rowOff>
    </xdr:to>
    <xdr:pic>
      <xdr:nvPicPr>
        <xdr:cNvPr id="32" name="Picture 4" descr="LogoOnLight">
          <a:extLst>
            <a:ext uri="{FF2B5EF4-FFF2-40B4-BE49-F238E27FC236}">
              <a16:creationId xmlns:a16="http://schemas.microsoft.com/office/drawing/2014/main" id="{00000000-0008-0000-07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199</xdr:row>
      <xdr:rowOff>0</xdr:rowOff>
    </xdr:from>
    <xdr:to>
      <xdr:col>0</xdr:col>
      <xdr:colOff>142875</xdr:colOff>
      <xdr:row>203</xdr:row>
      <xdr:rowOff>239395</xdr:rowOff>
    </xdr:to>
    <xdr:pic>
      <xdr:nvPicPr>
        <xdr:cNvPr id="33" name="Picture 4" descr="LogoOnLight">
          <a:extLst>
            <a:ext uri="{FF2B5EF4-FFF2-40B4-BE49-F238E27FC236}">
              <a16:creationId xmlns:a16="http://schemas.microsoft.com/office/drawing/2014/main" id="{00000000-0008-0000-07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142875</xdr:colOff>
      <xdr:row>199</xdr:row>
      <xdr:rowOff>0</xdr:rowOff>
    </xdr:from>
    <xdr:ext cx="0" cy="876300"/>
    <xdr:pic>
      <xdr:nvPicPr>
        <xdr:cNvPr id="35" name="Picture 34" descr="LogoOnLight">
          <a:extLst>
            <a:ext uri="{FF2B5EF4-FFF2-40B4-BE49-F238E27FC236}">
              <a16:creationId xmlns:a16="http://schemas.microsoft.com/office/drawing/2014/main" id="{00000000-0008-0000-0700-00002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226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199</xdr:row>
      <xdr:rowOff>304800</xdr:rowOff>
    </xdr:from>
    <xdr:ext cx="0" cy="876300"/>
    <xdr:pic>
      <xdr:nvPicPr>
        <xdr:cNvPr id="36" name="Picture 34" descr="LogoOnLight">
          <a:extLst>
            <a:ext uri="{FF2B5EF4-FFF2-40B4-BE49-F238E27FC236}">
              <a16:creationId xmlns:a16="http://schemas.microsoft.com/office/drawing/2014/main" id="{00000000-0008-0000-07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3274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199</xdr:row>
      <xdr:rowOff>304800</xdr:rowOff>
    </xdr:from>
    <xdr:ext cx="0" cy="876300"/>
    <xdr:pic>
      <xdr:nvPicPr>
        <xdr:cNvPr id="37" name="Picture 34" descr="LogoOnLight">
          <a:extLst>
            <a:ext uri="{FF2B5EF4-FFF2-40B4-BE49-F238E27FC236}">
              <a16:creationId xmlns:a16="http://schemas.microsoft.com/office/drawing/2014/main" id="{00000000-0008-0000-0700-00002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3274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199</xdr:row>
      <xdr:rowOff>304800</xdr:rowOff>
    </xdr:from>
    <xdr:ext cx="0" cy="876300"/>
    <xdr:pic>
      <xdr:nvPicPr>
        <xdr:cNvPr id="38" name="Picture 4" descr="LogoOnLight">
          <a:extLst>
            <a:ext uri="{FF2B5EF4-FFF2-40B4-BE49-F238E27FC236}">
              <a16:creationId xmlns:a16="http://schemas.microsoft.com/office/drawing/2014/main" id="{00000000-0008-0000-0700-00002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3274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199</xdr:row>
      <xdr:rowOff>304800</xdr:rowOff>
    </xdr:from>
    <xdr:ext cx="0" cy="876300"/>
    <xdr:pic>
      <xdr:nvPicPr>
        <xdr:cNvPr id="39" name="Picture 4" descr="LogoOnLight">
          <a:extLst>
            <a:ext uri="{FF2B5EF4-FFF2-40B4-BE49-F238E27FC236}">
              <a16:creationId xmlns:a16="http://schemas.microsoft.com/office/drawing/2014/main" id="{00000000-0008-0000-07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3274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199</xdr:row>
      <xdr:rowOff>0</xdr:rowOff>
    </xdr:from>
    <xdr:ext cx="0" cy="876300"/>
    <xdr:pic>
      <xdr:nvPicPr>
        <xdr:cNvPr id="40" name="Picture 34" descr="LogoOnLight">
          <a:extLst>
            <a:ext uri="{FF2B5EF4-FFF2-40B4-BE49-F238E27FC236}">
              <a16:creationId xmlns:a16="http://schemas.microsoft.com/office/drawing/2014/main" id="{00000000-0008-0000-0700-00002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226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199</xdr:row>
      <xdr:rowOff>304800</xdr:rowOff>
    </xdr:from>
    <xdr:ext cx="0" cy="876300"/>
    <xdr:pic>
      <xdr:nvPicPr>
        <xdr:cNvPr id="41" name="Picture 34" descr="LogoOnLight">
          <a:extLst>
            <a:ext uri="{FF2B5EF4-FFF2-40B4-BE49-F238E27FC236}">
              <a16:creationId xmlns:a16="http://schemas.microsoft.com/office/drawing/2014/main" id="{00000000-0008-0000-0700-00002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3274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199</xdr:row>
      <xdr:rowOff>304800</xdr:rowOff>
    </xdr:from>
    <xdr:ext cx="0" cy="876300"/>
    <xdr:pic>
      <xdr:nvPicPr>
        <xdr:cNvPr id="42" name="Picture 34" descr="LogoOnLight">
          <a:extLst>
            <a:ext uri="{FF2B5EF4-FFF2-40B4-BE49-F238E27FC236}">
              <a16:creationId xmlns:a16="http://schemas.microsoft.com/office/drawing/2014/main" id="{00000000-0008-0000-07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3274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199</xdr:row>
      <xdr:rowOff>304800</xdr:rowOff>
    </xdr:from>
    <xdr:ext cx="0" cy="876300"/>
    <xdr:pic>
      <xdr:nvPicPr>
        <xdr:cNvPr id="43" name="Picture 4" descr="LogoOnLight">
          <a:extLst>
            <a:ext uri="{FF2B5EF4-FFF2-40B4-BE49-F238E27FC236}">
              <a16:creationId xmlns:a16="http://schemas.microsoft.com/office/drawing/2014/main" id="{00000000-0008-0000-0700-00002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3274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199</xdr:row>
      <xdr:rowOff>304800</xdr:rowOff>
    </xdr:from>
    <xdr:ext cx="0" cy="876300"/>
    <xdr:pic>
      <xdr:nvPicPr>
        <xdr:cNvPr id="44" name="Picture 4" descr="LogoOnLight">
          <a:extLst>
            <a:ext uri="{FF2B5EF4-FFF2-40B4-BE49-F238E27FC236}">
              <a16:creationId xmlns:a16="http://schemas.microsoft.com/office/drawing/2014/main" id="{00000000-0008-0000-0700-00002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3274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142875</xdr:colOff>
      <xdr:row>199</xdr:row>
      <xdr:rowOff>0</xdr:rowOff>
    </xdr:from>
    <xdr:to>
      <xdr:col>3</xdr:col>
      <xdr:colOff>142875</xdr:colOff>
      <xdr:row>203</xdr:row>
      <xdr:rowOff>12700</xdr:rowOff>
    </xdr:to>
    <xdr:pic>
      <xdr:nvPicPr>
        <xdr:cNvPr id="45" name="Picture 4" descr="LogoOnLight">
          <a:extLst>
            <a:ext uri="{FF2B5EF4-FFF2-40B4-BE49-F238E27FC236}">
              <a16:creationId xmlns:a16="http://schemas.microsoft.com/office/drawing/2014/main" id="{00000000-0008-0000-0700-00002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04800"/>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142875</xdr:colOff>
      <xdr:row>199</xdr:row>
      <xdr:rowOff>0</xdr:rowOff>
    </xdr:from>
    <xdr:ext cx="0" cy="876300"/>
    <xdr:pic>
      <xdr:nvPicPr>
        <xdr:cNvPr id="46" name="Picture 4" descr="LogoOnLight">
          <a:extLst>
            <a:ext uri="{FF2B5EF4-FFF2-40B4-BE49-F238E27FC236}">
              <a16:creationId xmlns:a16="http://schemas.microsoft.com/office/drawing/2014/main" id="{00000000-0008-0000-0700-00002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048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199</xdr:row>
      <xdr:rowOff>0</xdr:rowOff>
    </xdr:from>
    <xdr:ext cx="0" cy="870585"/>
    <xdr:pic>
      <xdr:nvPicPr>
        <xdr:cNvPr id="47" name="Picture 4" descr="LogoOnLight">
          <a:extLst>
            <a:ext uri="{FF2B5EF4-FFF2-40B4-BE49-F238E27FC236}">
              <a16:creationId xmlns:a16="http://schemas.microsoft.com/office/drawing/2014/main" id="{00000000-0008-0000-0700-00002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199</xdr:row>
      <xdr:rowOff>0</xdr:rowOff>
    </xdr:from>
    <xdr:ext cx="0" cy="870585"/>
    <xdr:pic>
      <xdr:nvPicPr>
        <xdr:cNvPr id="48" name="Picture 4" descr="LogoOnLight">
          <a:extLst>
            <a:ext uri="{FF2B5EF4-FFF2-40B4-BE49-F238E27FC236}">
              <a16:creationId xmlns:a16="http://schemas.microsoft.com/office/drawing/2014/main" id="{00000000-0008-0000-0700-00003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199</xdr:row>
      <xdr:rowOff>0</xdr:rowOff>
    </xdr:from>
    <xdr:ext cx="0" cy="872490"/>
    <xdr:pic>
      <xdr:nvPicPr>
        <xdr:cNvPr id="49" name="Picture 4" descr="LogoOnLight">
          <a:extLst>
            <a:ext uri="{FF2B5EF4-FFF2-40B4-BE49-F238E27FC236}">
              <a16:creationId xmlns:a16="http://schemas.microsoft.com/office/drawing/2014/main" id="{00000000-0008-0000-0700-00003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048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199</xdr:row>
      <xdr:rowOff>304800</xdr:rowOff>
    </xdr:from>
    <xdr:ext cx="0" cy="647700"/>
    <xdr:pic>
      <xdr:nvPicPr>
        <xdr:cNvPr id="50" name="Picture 4" descr="LogoOnLight">
          <a:extLst>
            <a:ext uri="{FF2B5EF4-FFF2-40B4-BE49-F238E27FC236}">
              <a16:creationId xmlns:a16="http://schemas.microsoft.com/office/drawing/2014/main" id="{00000000-0008-0000-0700-00003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327400"/>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199</xdr:row>
      <xdr:rowOff>304800</xdr:rowOff>
    </xdr:from>
    <xdr:ext cx="0" cy="876300"/>
    <xdr:pic>
      <xdr:nvPicPr>
        <xdr:cNvPr id="51" name="Picture 4" descr="LogoOnLight">
          <a:extLst>
            <a:ext uri="{FF2B5EF4-FFF2-40B4-BE49-F238E27FC236}">
              <a16:creationId xmlns:a16="http://schemas.microsoft.com/office/drawing/2014/main" id="{00000000-0008-0000-0700-00003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3274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199</xdr:row>
      <xdr:rowOff>304800</xdr:rowOff>
    </xdr:from>
    <xdr:ext cx="0" cy="870585"/>
    <xdr:pic>
      <xdr:nvPicPr>
        <xdr:cNvPr id="52" name="Picture 4" descr="LogoOnLight">
          <a:extLst>
            <a:ext uri="{FF2B5EF4-FFF2-40B4-BE49-F238E27FC236}">
              <a16:creationId xmlns:a16="http://schemas.microsoft.com/office/drawing/2014/main" id="{00000000-0008-0000-0700-00003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3274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199</xdr:row>
      <xdr:rowOff>304800</xdr:rowOff>
    </xdr:from>
    <xdr:ext cx="0" cy="870585"/>
    <xdr:pic>
      <xdr:nvPicPr>
        <xdr:cNvPr id="53" name="Picture 4" descr="LogoOnLight">
          <a:extLst>
            <a:ext uri="{FF2B5EF4-FFF2-40B4-BE49-F238E27FC236}">
              <a16:creationId xmlns:a16="http://schemas.microsoft.com/office/drawing/2014/main" id="{00000000-0008-0000-0700-00003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3274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199</xdr:row>
      <xdr:rowOff>304800</xdr:rowOff>
    </xdr:from>
    <xdr:ext cx="0" cy="872490"/>
    <xdr:pic>
      <xdr:nvPicPr>
        <xdr:cNvPr id="54" name="Picture 4" descr="LogoOnLight">
          <a:extLst>
            <a:ext uri="{FF2B5EF4-FFF2-40B4-BE49-F238E27FC236}">
              <a16:creationId xmlns:a16="http://schemas.microsoft.com/office/drawing/2014/main" id="{00000000-0008-0000-0700-00003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3274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297180</xdr:colOff>
      <xdr:row>199</xdr:row>
      <xdr:rowOff>0</xdr:rowOff>
    </xdr:from>
    <xdr:to>
      <xdr:col>2</xdr:col>
      <xdr:colOff>259080</xdr:colOff>
      <xdr:row>199</xdr:row>
      <xdr:rowOff>0</xdr:rowOff>
    </xdr:to>
    <xdr:pic>
      <xdr:nvPicPr>
        <xdr:cNvPr id="55" name="Рисунок 54">
          <a:extLst>
            <a:ext uri="{FF2B5EF4-FFF2-40B4-BE49-F238E27FC236}">
              <a16:creationId xmlns:a16="http://schemas.microsoft.com/office/drawing/2014/main" id="{00000000-0008-0000-0700-00003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7180" y="76200"/>
          <a:ext cx="1320800" cy="7726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142875</xdr:colOff>
      <xdr:row>199</xdr:row>
      <xdr:rowOff>0</xdr:rowOff>
    </xdr:from>
    <xdr:to>
      <xdr:col>3</xdr:col>
      <xdr:colOff>142875</xdr:colOff>
      <xdr:row>203</xdr:row>
      <xdr:rowOff>235585</xdr:rowOff>
    </xdr:to>
    <xdr:pic>
      <xdr:nvPicPr>
        <xdr:cNvPr id="57" name="Picture 4" descr="LogoOnLight">
          <a:extLst>
            <a:ext uri="{FF2B5EF4-FFF2-40B4-BE49-F238E27FC236}">
              <a16:creationId xmlns:a16="http://schemas.microsoft.com/office/drawing/2014/main" id="{00000000-0008-0000-0700-00003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199</xdr:row>
      <xdr:rowOff>0</xdr:rowOff>
    </xdr:from>
    <xdr:to>
      <xdr:col>3</xdr:col>
      <xdr:colOff>142875</xdr:colOff>
      <xdr:row>203</xdr:row>
      <xdr:rowOff>235585</xdr:rowOff>
    </xdr:to>
    <xdr:pic>
      <xdr:nvPicPr>
        <xdr:cNvPr id="58" name="Picture 4" descr="LogoOnLight">
          <a:extLst>
            <a:ext uri="{FF2B5EF4-FFF2-40B4-BE49-F238E27FC236}">
              <a16:creationId xmlns:a16="http://schemas.microsoft.com/office/drawing/2014/main" id="{00000000-0008-0000-0700-00003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199</xdr:row>
      <xdr:rowOff>0</xdr:rowOff>
    </xdr:from>
    <xdr:to>
      <xdr:col>3</xdr:col>
      <xdr:colOff>142875</xdr:colOff>
      <xdr:row>203</xdr:row>
      <xdr:rowOff>237490</xdr:rowOff>
    </xdr:to>
    <xdr:pic>
      <xdr:nvPicPr>
        <xdr:cNvPr id="59" name="Picture 4" descr="LogoOnLight">
          <a:extLst>
            <a:ext uri="{FF2B5EF4-FFF2-40B4-BE49-F238E27FC236}">
              <a16:creationId xmlns:a16="http://schemas.microsoft.com/office/drawing/2014/main" id="{00000000-0008-0000-0700-00003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048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199</xdr:row>
      <xdr:rowOff>0</xdr:rowOff>
    </xdr:from>
    <xdr:to>
      <xdr:col>3</xdr:col>
      <xdr:colOff>142875</xdr:colOff>
      <xdr:row>203</xdr:row>
      <xdr:rowOff>237490</xdr:rowOff>
    </xdr:to>
    <xdr:pic>
      <xdr:nvPicPr>
        <xdr:cNvPr id="60" name="Picture 4" descr="LogoOnLight">
          <a:extLst>
            <a:ext uri="{FF2B5EF4-FFF2-40B4-BE49-F238E27FC236}">
              <a16:creationId xmlns:a16="http://schemas.microsoft.com/office/drawing/2014/main" id="{00000000-0008-0000-0700-00003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048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199</xdr:row>
      <xdr:rowOff>304800</xdr:rowOff>
    </xdr:from>
    <xdr:to>
      <xdr:col>3</xdr:col>
      <xdr:colOff>142875</xdr:colOff>
      <xdr:row>205</xdr:row>
      <xdr:rowOff>89535</xdr:rowOff>
    </xdr:to>
    <xdr:pic>
      <xdr:nvPicPr>
        <xdr:cNvPr id="61" name="Picture 4" descr="LogoOnLight">
          <a:extLst>
            <a:ext uri="{FF2B5EF4-FFF2-40B4-BE49-F238E27FC236}">
              <a16:creationId xmlns:a16="http://schemas.microsoft.com/office/drawing/2014/main" id="{00000000-0008-0000-0700-00003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3274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199</xdr:row>
      <xdr:rowOff>304800</xdr:rowOff>
    </xdr:from>
    <xdr:to>
      <xdr:col>3</xdr:col>
      <xdr:colOff>142875</xdr:colOff>
      <xdr:row>205</xdr:row>
      <xdr:rowOff>89535</xdr:rowOff>
    </xdr:to>
    <xdr:pic>
      <xdr:nvPicPr>
        <xdr:cNvPr id="62" name="Picture 4" descr="LogoOnLight">
          <a:extLst>
            <a:ext uri="{FF2B5EF4-FFF2-40B4-BE49-F238E27FC236}">
              <a16:creationId xmlns:a16="http://schemas.microsoft.com/office/drawing/2014/main" id="{00000000-0008-0000-0700-00003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3274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199</xdr:row>
      <xdr:rowOff>304800</xdr:rowOff>
    </xdr:from>
    <xdr:to>
      <xdr:col>3</xdr:col>
      <xdr:colOff>142875</xdr:colOff>
      <xdr:row>205</xdr:row>
      <xdr:rowOff>91440</xdr:rowOff>
    </xdr:to>
    <xdr:pic>
      <xdr:nvPicPr>
        <xdr:cNvPr id="63" name="Picture 4" descr="LogoOnLight">
          <a:extLst>
            <a:ext uri="{FF2B5EF4-FFF2-40B4-BE49-F238E27FC236}">
              <a16:creationId xmlns:a16="http://schemas.microsoft.com/office/drawing/2014/main" id="{00000000-0008-0000-0700-00003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3274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142875</xdr:colOff>
      <xdr:row>0</xdr:row>
      <xdr:rowOff>0</xdr:rowOff>
    </xdr:from>
    <xdr:ext cx="0" cy="876300"/>
    <xdr:pic>
      <xdr:nvPicPr>
        <xdr:cNvPr id="65" name="Picture 34" descr="LogoOnLight">
          <a:extLst>
            <a:ext uri="{FF2B5EF4-FFF2-40B4-BE49-F238E27FC236}">
              <a16:creationId xmlns:a16="http://schemas.microsoft.com/office/drawing/2014/main" id="{00000000-0008-0000-0700-00004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0</xdr:row>
      <xdr:rowOff>304800</xdr:rowOff>
    </xdr:from>
    <xdr:ext cx="0" cy="874395"/>
    <xdr:pic>
      <xdr:nvPicPr>
        <xdr:cNvPr id="66" name="Picture 34" descr="LogoOnLight">
          <a:extLst>
            <a:ext uri="{FF2B5EF4-FFF2-40B4-BE49-F238E27FC236}">
              <a16:creationId xmlns:a16="http://schemas.microsoft.com/office/drawing/2014/main" id="{00000000-0008-0000-0700-00004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0</xdr:row>
      <xdr:rowOff>304800</xdr:rowOff>
    </xdr:from>
    <xdr:ext cx="0" cy="874395"/>
    <xdr:pic>
      <xdr:nvPicPr>
        <xdr:cNvPr id="67" name="Picture 34" descr="LogoOnLight">
          <a:extLst>
            <a:ext uri="{FF2B5EF4-FFF2-40B4-BE49-F238E27FC236}">
              <a16:creationId xmlns:a16="http://schemas.microsoft.com/office/drawing/2014/main" id="{00000000-0008-0000-0700-00004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0</xdr:row>
      <xdr:rowOff>304800</xdr:rowOff>
    </xdr:from>
    <xdr:ext cx="0" cy="874395"/>
    <xdr:pic>
      <xdr:nvPicPr>
        <xdr:cNvPr id="68" name="Picture 4" descr="LogoOnLight">
          <a:extLst>
            <a:ext uri="{FF2B5EF4-FFF2-40B4-BE49-F238E27FC236}">
              <a16:creationId xmlns:a16="http://schemas.microsoft.com/office/drawing/2014/main" id="{00000000-0008-0000-0700-00004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0</xdr:row>
      <xdr:rowOff>304800</xdr:rowOff>
    </xdr:from>
    <xdr:ext cx="0" cy="874395"/>
    <xdr:pic>
      <xdr:nvPicPr>
        <xdr:cNvPr id="69" name="Picture 4" descr="LogoOnLight">
          <a:extLst>
            <a:ext uri="{FF2B5EF4-FFF2-40B4-BE49-F238E27FC236}">
              <a16:creationId xmlns:a16="http://schemas.microsoft.com/office/drawing/2014/main" id="{00000000-0008-0000-0700-00004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048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142875</xdr:colOff>
      <xdr:row>0</xdr:row>
      <xdr:rowOff>304800</xdr:rowOff>
    </xdr:from>
    <xdr:ext cx="0" cy="874395"/>
    <xdr:pic>
      <xdr:nvPicPr>
        <xdr:cNvPr id="70" name="Picture 4" descr="LogoOnLight">
          <a:extLst>
            <a:ext uri="{FF2B5EF4-FFF2-40B4-BE49-F238E27FC236}">
              <a16:creationId xmlns:a16="http://schemas.microsoft.com/office/drawing/2014/main" id="{00000000-0008-0000-0700-00004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2325" y="304800"/>
          <a:ext cx="0" cy="874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0</xdr:row>
      <xdr:rowOff>304800</xdr:rowOff>
    </xdr:from>
    <xdr:ext cx="0" cy="647700"/>
    <xdr:pic>
      <xdr:nvPicPr>
        <xdr:cNvPr id="71" name="Picture 4" descr="LogoOnLight">
          <a:extLst>
            <a:ext uri="{FF2B5EF4-FFF2-40B4-BE49-F238E27FC236}">
              <a16:creationId xmlns:a16="http://schemas.microsoft.com/office/drawing/2014/main" id="{00000000-0008-0000-0700-00004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04800"/>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0</xdr:row>
      <xdr:rowOff>304800</xdr:rowOff>
    </xdr:from>
    <xdr:ext cx="0" cy="876300"/>
    <xdr:pic>
      <xdr:nvPicPr>
        <xdr:cNvPr id="72" name="Picture 4" descr="LogoOnLight">
          <a:extLst>
            <a:ext uri="{FF2B5EF4-FFF2-40B4-BE49-F238E27FC236}">
              <a16:creationId xmlns:a16="http://schemas.microsoft.com/office/drawing/2014/main" id="{00000000-0008-0000-0700-00004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0480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0</xdr:row>
      <xdr:rowOff>304800</xdr:rowOff>
    </xdr:from>
    <xdr:ext cx="0" cy="870585"/>
    <xdr:pic>
      <xdr:nvPicPr>
        <xdr:cNvPr id="73" name="Picture 4" descr="LogoOnLight">
          <a:extLst>
            <a:ext uri="{FF2B5EF4-FFF2-40B4-BE49-F238E27FC236}">
              <a16:creationId xmlns:a16="http://schemas.microsoft.com/office/drawing/2014/main" id="{00000000-0008-0000-0700-00004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0</xdr:row>
      <xdr:rowOff>304800</xdr:rowOff>
    </xdr:from>
    <xdr:ext cx="0" cy="870585"/>
    <xdr:pic>
      <xdr:nvPicPr>
        <xdr:cNvPr id="74" name="Picture 4" descr="LogoOnLight">
          <a:extLst>
            <a:ext uri="{FF2B5EF4-FFF2-40B4-BE49-F238E27FC236}">
              <a16:creationId xmlns:a16="http://schemas.microsoft.com/office/drawing/2014/main" id="{00000000-0008-0000-0700-00004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0</xdr:row>
      <xdr:rowOff>304800</xdr:rowOff>
    </xdr:from>
    <xdr:ext cx="0" cy="872490"/>
    <xdr:pic>
      <xdr:nvPicPr>
        <xdr:cNvPr id="75" name="Picture 4" descr="LogoOnLight">
          <a:extLst>
            <a:ext uri="{FF2B5EF4-FFF2-40B4-BE49-F238E27FC236}">
              <a16:creationId xmlns:a16="http://schemas.microsoft.com/office/drawing/2014/main" id="{00000000-0008-0000-0700-00004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048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327660</xdr:colOff>
      <xdr:row>0</xdr:row>
      <xdr:rowOff>53340</xdr:rowOff>
    </xdr:from>
    <xdr:to>
      <xdr:col>2</xdr:col>
      <xdr:colOff>289560</xdr:colOff>
      <xdr:row>0</xdr:row>
      <xdr:rowOff>826008</xdr:rowOff>
    </xdr:to>
    <xdr:pic>
      <xdr:nvPicPr>
        <xdr:cNvPr id="76" name="Рисунок 75">
          <a:extLst>
            <a:ext uri="{FF2B5EF4-FFF2-40B4-BE49-F238E27FC236}">
              <a16:creationId xmlns:a16="http://schemas.microsoft.com/office/drawing/2014/main" id="{00000000-0008-0000-0700-00004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7660" y="53340"/>
          <a:ext cx="1320800" cy="7726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142875</xdr:colOff>
      <xdr:row>0</xdr:row>
      <xdr:rowOff>304800</xdr:rowOff>
    </xdr:from>
    <xdr:ext cx="0" cy="870585"/>
    <xdr:pic>
      <xdr:nvPicPr>
        <xdr:cNvPr id="77" name="Picture 4" descr="LogoOnLight">
          <a:extLst>
            <a:ext uri="{FF2B5EF4-FFF2-40B4-BE49-F238E27FC236}">
              <a16:creationId xmlns:a16="http://schemas.microsoft.com/office/drawing/2014/main" id="{00000000-0008-0000-0700-00004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0</xdr:row>
      <xdr:rowOff>304800</xdr:rowOff>
    </xdr:from>
    <xdr:ext cx="0" cy="870585"/>
    <xdr:pic>
      <xdr:nvPicPr>
        <xdr:cNvPr id="78" name="Picture 4" descr="LogoOnLight">
          <a:extLst>
            <a:ext uri="{FF2B5EF4-FFF2-40B4-BE49-F238E27FC236}">
              <a16:creationId xmlns:a16="http://schemas.microsoft.com/office/drawing/2014/main" id="{00000000-0008-0000-0700-00004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04800"/>
          <a:ext cx="0" cy="8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0</xdr:row>
      <xdr:rowOff>304800</xdr:rowOff>
    </xdr:from>
    <xdr:ext cx="0" cy="872490"/>
    <xdr:pic>
      <xdr:nvPicPr>
        <xdr:cNvPr id="79" name="Picture 4" descr="LogoOnLight">
          <a:extLst>
            <a:ext uri="{FF2B5EF4-FFF2-40B4-BE49-F238E27FC236}">
              <a16:creationId xmlns:a16="http://schemas.microsoft.com/office/drawing/2014/main" id="{00000000-0008-0000-0700-00004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048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142875</xdr:colOff>
      <xdr:row>0</xdr:row>
      <xdr:rowOff>304800</xdr:rowOff>
    </xdr:from>
    <xdr:ext cx="0" cy="872490"/>
    <xdr:pic>
      <xdr:nvPicPr>
        <xdr:cNvPr id="80" name="Picture 4" descr="LogoOnLight">
          <a:extLst>
            <a:ext uri="{FF2B5EF4-FFF2-40B4-BE49-F238E27FC236}">
              <a16:creationId xmlns:a16="http://schemas.microsoft.com/office/drawing/2014/main" id="{00000000-0008-0000-0700-00005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9325" y="304800"/>
          <a:ext cx="0" cy="87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220</xdr:row>
      <xdr:rowOff>0</xdr:rowOff>
    </xdr:from>
    <xdr:ext cx="0" cy="552450"/>
    <xdr:pic>
      <xdr:nvPicPr>
        <xdr:cNvPr id="81" name="Picture 34" descr="LogoOnLight">
          <a:extLst>
            <a:ext uri="{FF2B5EF4-FFF2-40B4-BE49-F238E27FC236}">
              <a16:creationId xmlns:a16="http://schemas.microsoft.com/office/drawing/2014/main" id="{00000000-0008-0000-0700-00005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85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220</xdr:row>
      <xdr:rowOff>0</xdr:rowOff>
    </xdr:from>
    <xdr:ext cx="0" cy="552450"/>
    <xdr:pic>
      <xdr:nvPicPr>
        <xdr:cNvPr id="82" name="Picture 34" descr="LogoOnLight">
          <a:extLst>
            <a:ext uri="{FF2B5EF4-FFF2-40B4-BE49-F238E27FC236}">
              <a16:creationId xmlns:a16="http://schemas.microsoft.com/office/drawing/2014/main" id="{00000000-0008-0000-0700-00005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85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220</xdr:row>
      <xdr:rowOff>0</xdr:rowOff>
    </xdr:from>
    <xdr:ext cx="0" cy="552450"/>
    <xdr:pic>
      <xdr:nvPicPr>
        <xdr:cNvPr id="83" name="Picture 34" descr="LogoOnLight">
          <a:extLst>
            <a:ext uri="{FF2B5EF4-FFF2-40B4-BE49-F238E27FC236}">
              <a16:creationId xmlns:a16="http://schemas.microsoft.com/office/drawing/2014/main" id="{00000000-0008-0000-0700-00005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220</xdr:row>
      <xdr:rowOff>0</xdr:rowOff>
    </xdr:from>
    <xdr:ext cx="0" cy="552450"/>
    <xdr:pic>
      <xdr:nvPicPr>
        <xdr:cNvPr id="84" name="Picture 34" descr="LogoOnLight">
          <a:extLst>
            <a:ext uri="{FF2B5EF4-FFF2-40B4-BE49-F238E27FC236}">
              <a16:creationId xmlns:a16="http://schemas.microsoft.com/office/drawing/2014/main" id="{00000000-0008-0000-0700-00005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220</xdr:row>
      <xdr:rowOff>0</xdr:rowOff>
    </xdr:from>
    <xdr:ext cx="0" cy="552450"/>
    <xdr:pic>
      <xdr:nvPicPr>
        <xdr:cNvPr id="85" name="Picture 34" descr="LogoOnLight">
          <a:extLst>
            <a:ext uri="{FF2B5EF4-FFF2-40B4-BE49-F238E27FC236}">
              <a16:creationId xmlns:a16="http://schemas.microsoft.com/office/drawing/2014/main" id="{00000000-0008-0000-0700-00005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220</xdr:row>
      <xdr:rowOff>0</xdr:rowOff>
    </xdr:from>
    <xdr:ext cx="0" cy="552450"/>
    <xdr:pic>
      <xdr:nvPicPr>
        <xdr:cNvPr id="86" name="Picture 34" descr="LogoOnLight">
          <a:extLst>
            <a:ext uri="{FF2B5EF4-FFF2-40B4-BE49-F238E27FC236}">
              <a16:creationId xmlns:a16="http://schemas.microsoft.com/office/drawing/2014/main" id="{00000000-0008-0000-0700-00005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220</xdr:row>
      <xdr:rowOff>0</xdr:rowOff>
    </xdr:from>
    <xdr:ext cx="0" cy="552450"/>
    <xdr:pic>
      <xdr:nvPicPr>
        <xdr:cNvPr id="87" name="Picture 34" descr="LogoOnLight">
          <a:extLst>
            <a:ext uri="{FF2B5EF4-FFF2-40B4-BE49-F238E27FC236}">
              <a16:creationId xmlns:a16="http://schemas.microsoft.com/office/drawing/2014/main" id="{00000000-0008-0000-0700-00005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220</xdr:row>
      <xdr:rowOff>0</xdr:rowOff>
    </xdr:from>
    <xdr:ext cx="0" cy="552450"/>
    <xdr:pic>
      <xdr:nvPicPr>
        <xdr:cNvPr id="88" name="Picture 34" descr="LogoOnLight">
          <a:extLst>
            <a:ext uri="{FF2B5EF4-FFF2-40B4-BE49-F238E27FC236}">
              <a16:creationId xmlns:a16="http://schemas.microsoft.com/office/drawing/2014/main" id="{00000000-0008-0000-0700-00005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220</xdr:row>
      <xdr:rowOff>0</xdr:rowOff>
    </xdr:from>
    <xdr:ext cx="0" cy="552450"/>
    <xdr:pic>
      <xdr:nvPicPr>
        <xdr:cNvPr id="89" name="Picture 34" descr="LogoOnLight">
          <a:extLst>
            <a:ext uri="{FF2B5EF4-FFF2-40B4-BE49-F238E27FC236}">
              <a16:creationId xmlns:a16="http://schemas.microsoft.com/office/drawing/2014/main" id="{00000000-0008-0000-0700-00005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220</xdr:row>
      <xdr:rowOff>0</xdr:rowOff>
    </xdr:from>
    <xdr:ext cx="0" cy="552450"/>
    <xdr:pic>
      <xdr:nvPicPr>
        <xdr:cNvPr id="90" name="Picture 34" descr="LogoOnLight">
          <a:extLst>
            <a:ext uri="{FF2B5EF4-FFF2-40B4-BE49-F238E27FC236}">
              <a16:creationId xmlns:a16="http://schemas.microsoft.com/office/drawing/2014/main" id="{00000000-0008-0000-0700-00005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220</xdr:row>
      <xdr:rowOff>0</xdr:rowOff>
    </xdr:from>
    <xdr:ext cx="0" cy="552450"/>
    <xdr:pic>
      <xdr:nvPicPr>
        <xdr:cNvPr id="91" name="Picture 34" descr="LogoOnLight">
          <a:extLst>
            <a:ext uri="{FF2B5EF4-FFF2-40B4-BE49-F238E27FC236}">
              <a16:creationId xmlns:a16="http://schemas.microsoft.com/office/drawing/2014/main" id="{00000000-0008-0000-0700-00005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220</xdr:row>
      <xdr:rowOff>0</xdr:rowOff>
    </xdr:from>
    <xdr:ext cx="0" cy="552450"/>
    <xdr:pic>
      <xdr:nvPicPr>
        <xdr:cNvPr id="92" name="Picture 34" descr="LogoOnLight">
          <a:extLst>
            <a:ext uri="{FF2B5EF4-FFF2-40B4-BE49-F238E27FC236}">
              <a16:creationId xmlns:a16="http://schemas.microsoft.com/office/drawing/2014/main" id="{00000000-0008-0000-0700-00005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220</xdr:row>
      <xdr:rowOff>0</xdr:rowOff>
    </xdr:from>
    <xdr:ext cx="0" cy="552450"/>
    <xdr:pic>
      <xdr:nvPicPr>
        <xdr:cNvPr id="93" name="Picture 34" descr="LogoOnLight">
          <a:extLst>
            <a:ext uri="{FF2B5EF4-FFF2-40B4-BE49-F238E27FC236}">
              <a16:creationId xmlns:a16="http://schemas.microsoft.com/office/drawing/2014/main" id="{00000000-0008-0000-0700-00005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220</xdr:row>
      <xdr:rowOff>0</xdr:rowOff>
    </xdr:from>
    <xdr:ext cx="0" cy="552450"/>
    <xdr:pic>
      <xdr:nvPicPr>
        <xdr:cNvPr id="94" name="Picture 34" descr="LogoOnLight">
          <a:extLst>
            <a:ext uri="{FF2B5EF4-FFF2-40B4-BE49-F238E27FC236}">
              <a16:creationId xmlns:a16="http://schemas.microsoft.com/office/drawing/2014/main" id="{00000000-0008-0000-0700-00005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220</xdr:row>
      <xdr:rowOff>0</xdr:rowOff>
    </xdr:from>
    <xdr:ext cx="0" cy="552450"/>
    <xdr:pic>
      <xdr:nvPicPr>
        <xdr:cNvPr id="95" name="Picture 34" descr="LogoOnLight">
          <a:extLst>
            <a:ext uri="{FF2B5EF4-FFF2-40B4-BE49-F238E27FC236}">
              <a16:creationId xmlns:a16="http://schemas.microsoft.com/office/drawing/2014/main" id="{00000000-0008-0000-0700-00005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85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220</xdr:row>
      <xdr:rowOff>0</xdr:rowOff>
    </xdr:from>
    <xdr:ext cx="0" cy="552450"/>
    <xdr:pic>
      <xdr:nvPicPr>
        <xdr:cNvPr id="96" name="Picture 34" descr="LogoOnLight">
          <a:extLst>
            <a:ext uri="{FF2B5EF4-FFF2-40B4-BE49-F238E27FC236}">
              <a16:creationId xmlns:a16="http://schemas.microsoft.com/office/drawing/2014/main" id="{00000000-0008-0000-0700-00006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85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220</xdr:row>
      <xdr:rowOff>0</xdr:rowOff>
    </xdr:from>
    <xdr:ext cx="0" cy="552450"/>
    <xdr:pic>
      <xdr:nvPicPr>
        <xdr:cNvPr id="97" name="Picture 34" descr="LogoOnLight">
          <a:extLst>
            <a:ext uri="{FF2B5EF4-FFF2-40B4-BE49-F238E27FC236}">
              <a16:creationId xmlns:a16="http://schemas.microsoft.com/office/drawing/2014/main" id="{00000000-0008-0000-0700-00006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220</xdr:row>
      <xdr:rowOff>0</xdr:rowOff>
    </xdr:from>
    <xdr:ext cx="0" cy="552450"/>
    <xdr:pic>
      <xdr:nvPicPr>
        <xdr:cNvPr id="98" name="Picture 34" descr="LogoOnLight">
          <a:extLst>
            <a:ext uri="{FF2B5EF4-FFF2-40B4-BE49-F238E27FC236}">
              <a16:creationId xmlns:a16="http://schemas.microsoft.com/office/drawing/2014/main" id="{00000000-0008-0000-0700-00006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220</xdr:row>
      <xdr:rowOff>0</xdr:rowOff>
    </xdr:from>
    <xdr:ext cx="0" cy="552450"/>
    <xdr:pic>
      <xdr:nvPicPr>
        <xdr:cNvPr id="99" name="Picture 34" descr="LogoOnLight">
          <a:extLst>
            <a:ext uri="{FF2B5EF4-FFF2-40B4-BE49-F238E27FC236}">
              <a16:creationId xmlns:a16="http://schemas.microsoft.com/office/drawing/2014/main" id="{00000000-0008-0000-0700-00006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220</xdr:row>
      <xdr:rowOff>0</xdr:rowOff>
    </xdr:from>
    <xdr:ext cx="0" cy="552450"/>
    <xdr:pic>
      <xdr:nvPicPr>
        <xdr:cNvPr id="100" name="Picture 34" descr="LogoOnLight">
          <a:extLst>
            <a:ext uri="{FF2B5EF4-FFF2-40B4-BE49-F238E27FC236}">
              <a16:creationId xmlns:a16="http://schemas.microsoft.com/office/drawing/2014/main" id="{00000000-0008-0000-0700-00006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220</xdr:row>
      <xdr:rowOff>0</xdr:rowOff>
    </xdr:from>
    <xdr:ext cx="0" cy="552450"/>
    <xdr:pic>
      <xdr:nvPicPr>
        <xdr:cNvPr id="101" name="Picture 34" descr="LogoOnLight">
          <a:extLst>
            <a:ext uri="{FF2B5EF4-FFF2-40B4-BE49-F238E27FC236}">
              <a16:creationId xmlns:a16="http://schemas.microsoft.com/office/drawing/2014/main" id="{00000000-0008-0000-0700-00006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220</xdr:row>
      <xdr:rowOff>0</xdr:rowOff>
    </xdr:from>
    <xdr:ext cx="0" cy="552450"/>
    <xdr:pic>
      <xdr:nvPicPr>
        <xdr:cNvPr id="102" name="Picture 34" descr="LogoOnLight">
          <a:extLst>
            <a:ext uri="{FF2B5EF4-FFF2-40B4-BE49-F238E27FC236}">
              <a16:creationId xmlns:a16="http://schemas.microsoft.com/office/drawing/2014/main" id="{00000000-0008-0000-0700-00006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220</xdr:row>
      <xdr:rowOff>0</xdr:rowOff>
    </xdr:from>
    <xdr:ext cx="0" cy="552450"/>
    <xdr:pic>
      <xdr:nvPicPr>
        <xdr:cNvPr id="103" name="Picture 34" descr="LogoOnLight">
          <a:extLst>
            <a:ext uri="{FF2B5EF4-FFF2-40B4-BE49-F238E27FC236}">
              <a16:creationId xmlns:a16="http://schemas.microsoft.com/office/drawing/2014/main" id="{00000000-0008-0000-0700-00006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220</xdr:row>
      <xdr:rowOff>0</xdr:rowOff>
    </xdr:from>
    <xdr:ext cx="0" cy="552450"/>
    <xdr:pic>
      <xdr:nvPicPr>
        <xdr:cNvPr id="104" name="Picture 34" descr="LogoOnLight">
          <a:extLst>
            <a:ext uri="{FF2B5EF4-FFF2-40B4-BE49-F238E27FC236}">
              <a16:creationId xmlns:a16="http://schemas.microsoft.com/office/drawing/2014/main" id="{00000000-0008-0000-0700-00006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220</xdr:row>
      <xdr:rowOff>0</xdr:rowOff>
    </xdr:from>
    <xdr:ext cx="0" cy="552450"/>
    <xdr:pic>
      <xdr:nvPicPr>
        <xdr:cNvPr id="105" name="Picture 34" descr="LogoOnLight">
          <a:extLst>
            <a:ext uri="{FF2B5EF4-FFF2-40B4-BE49-F238E27FC236}">
              <a16:creationId xmlns:a16="http://schemas.microsoft.com/office/drawing/2014/main" id="{00000000-0008-0000-0700-00006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220</xdr:row>
      <xdr:rowOff>0</xdr:rowOff>
    </xdr:from>
    <xdr:ext cx="0" cy="552450"/>
    <xdr:pic>
      <xdr:nvPicPr>
        <xdr:cNvPr id="106" name="Picture 34" descr="LogoOnLight">
          <a:extLst>
            <a:ext uri="{FF2B5EF4-FFF2-40B4-BE49-F238E27FC236}">
              <a16:creationId xmlns:a16="http://schemas.microsoft.com/office/drawing/2014/main" id="{00000000-0008-0000-0700-00006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220</xdr:row>
      <xdr:rowOff>0</xdr:rowOff>
    </xdr:from>
    <xdr:ext cx="0" cy="552450"/>
    <xdr:pic>
      <xdr:nvPicPr>
        <xdr:cNvPr id="107" name="Picture 34" descr="LogoOnLight">
          <a:extLst>
            <a:ext uri="{FF2B5EF4-FFF2-40B4-BE49-F238E27FC236}">
              <a16:creationId xmlns:a16="http://schemas.microsoft.com/office/drawing/2014/main" id="{00000000-0008-0000-0700-00006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220</xdr:row>
      <xdr:rowOff>0</xdr:rowOff>
    </xdr:from>
    <xdr:ext cx="0" cy="552450"/>
    <xdr:pic>
      <xdr:nvPicPr>
        <xdr:cNvPr id="108" name="Picture 34" descr="LogoOnLight">
          <a:extLst>
            <a:ext uri="{FF2B5EF4-FFF2-40B4-BE49-F238E27FC236}">
              <a16:creationId xmlns:a16="http://schemas.microsoft.com/office/drawing/2014/main" id="{00000000-0008-0000-0700-00006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220</xdr:row>
      <xdr:rowOff>0</xdr:rowOff>
    </xdr:from>
    <xdr:ext cx="0" cy="552450"/>
    <xdr:pic>
      <xdr:nvPicPr>
        <xdr:cNvPr id="109" name="Picture 34" descr="LogoOnLight">
          <a:extLst>
            <a:ext uri="{FF2B5EF4-FFF2-40B4-BE49-F238E27FC236}">
              <a16:creationId xmlns:a16="http://schemas.microsoft.com/office/drawing/2014/main" id="{00000000-0008-0000-0700-00006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85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220</xdr:row>
      <xdr:rowOff>0</xdr:rowOff>
    </xdr:from>
    <xdr:ext cx="0" cy="552450"/>
    <xdr:pic>
      <xdr:nvPicPr>
        <xdr:cNvPr id="110" name="Picture 34" descr="LogoOnLight">
          <a:extLst>
            <a:ext uri="{FF2B5EF4-FFF2-40B4-BE49-F238E27FC236}">
              <a16:creationId xmlns:a16="http://schemas.microsoft.com/office/drawing/2014/main" id="{00000000-0008-0000-0700-00006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220</xdr:row>
      <xdr:rowOff>0</xdr:rowOff>
    </xdr:from>
    <xdr:ext cx="0" cy="552450"/>
    <xdr:pic>
      <xdr:nvPicPr>
        <xdr:cNvPr id="111" name="Picture 34" descr="LogoOnLight">
          <a:extLst>
            <a:ext uri="{FF2B5EF4-FFF2-40B4-BE49-F238E27FC236}">
              <a16:creationId xmlns:a16="http://schemas.microsoft.com/office/drawing/2014/main" id="{00000000-0008-0000-0700-00006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220</xdr:row>
      <xdr:rowOff>0</xdr:rowOff>
    </xdr:from>
    <xdr:ext cx="0" cy="552450"/>
    <xdr:pic>
      <xdr:nvPicPr>
        <xdr:cNvPr id="112" name="Picture 34" descr="LogoOnLight">
          <a:extLst>
            <a:ext uri="{FF2B5EF4-FFF2-40B4-BE49-F238E27FC236}">
              <a16:creationId xmlns:a16="http://schemas.microsoft.com/office/drawing/2014/main" id="{00000000-0008-0000-0700-00007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220</xdr:row>
      <xdr:rowOff>0</xdr:rowOff>
    </xdr:from>
    <xdr:ext cx="0" cy="552450"/>
    <xdr:pic>
      <xdr:nvPicPr>
        <xdr:cNvPr id="113" name="Picture 34" descr="LogoOnLight">
          <a:extLst>
            <a:ext uri="{FF2B5EF4-FFF2-40B4-BE49-F238E27FC236}">
              <a16:creationId xmlns:a16="http://schemas.microsoft.com/office/drawing/2014/main" id="{00000000-0008-0000-0700-00007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220</xdr:row>
      <xdr:rowOff>0</xdr:rowOff>
    </xdr:from>
    <xdr:ext cx="0" cy="552450"/>
    <xdr:pic>
      <xdr:nvPicPr>
        <xdr:cNvPr id="114" name="Picture 34" descr="LogoOnLight">
          <a:extLst>
            <a:ext uri="{FF2B5EF4-FFF2-40B4-BE49-F238E27FC236}">
              <a16:creationId xmlns:a16="http://schemas.microsoft.com/office/drawing/2014/main" id="{00000000-0008-0000-0700-00007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220</xdr:row>
      <xdr:rowOff>0</xdr:rowOff>
    </xdr:from>
    <xdr:ext cx="0" cy="552450"/>
    <xdr:pic>
      <xdr:nvPicPr>
        <xdr:cNvPr id="115" name="Picture 34" descr="LogoOnLight">
          <a:extLst>
            <a:ext uri="{FF2B5EF4-FFF2-40B4-BE49-F238E27FC236}">
              <a16:creationId xmlns:a16="http://schemas.microsoft.com/office/drawing/2014/main" id="{00000000-0008-0000-0700-00007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220</xdr:row>
      <xdr:rowOff>0</xdr:rowOff>
    </xdr:from>
    <xdr:ext cx="0" cy="552450"/>
    <xdr:pic>
      <xdr:nvPicPr>
        <xdr:cNvPr id="116" name="Picture 34" descr="LogoOnLight">
          <a:extLst>
            <a:ext uri="{FF2B5EF4-FFF2-40B4-BE49-F238E27FC236}">
              <a16:creationId xmlns:a16="http://schemas.microsoft.com/office/drawing/2014/main" id="{00000000-0008-0000-0700-00007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220</xdr:row>
      <xdr:rowOff>0</xdr:rowOff>
    </xdr:from>
    <xdr:ext cx="0" cy="552450"/>
    <xdr:pic>
      <xdr:nvPicPr>
        <xdr:cNvPr id="117" name="Picture 34" descr="LogoOnLight">
          <a:extLst>
            <a:ext uri="{FF2B5EF4-FFF2-40B4-BE49-F238E27FC236}">
              <a16:creationId xmlns:a16="http://schemas.microsoft.com/office/drawing/2014/main" id="{00000000-0008-0000-0700-00007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463675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220980</xdr:colOff>
      <xdr:row>10</xdr:row>
      <xdr:rowOff>38100</xdr:rowOff>
    </xdr:from>
    <xdr:to>
      <xdr:col>2</xdr:col>
      <xdr:colOff>117050</xdr:colOff>
      <xdr:row>10</xdr:row>
      <xdr:rowOff>795877</xdr:rowOff>
    </xdr:to>
    <xdr:pic>
      <xdr:nvPicPr>
        <xdr:cNvPr id="124" name="Рисунок 123">
          <a:extLst>
            <a:ext uri="{FF2B5EF4-FFF2-40B4-BE49-F238E27FC236}">
              <a16:creationId xmlns:a16="http://schemas.microsoft.com/office/drawing/2014/main" id="{00000000-0008-0000-0700-00007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0980" y="38100"/>
          <a:ext cx="1368000" cy="757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99060</xdr:colOff>
      <xdr:row>41</xdr:row>
      <xdr:rowOff>38100</xdr:rowOff>
    </xdr:from>
    <xdr:to>
      <xdr:col>1</xdr:col>
      <xdr:colOff>744430</xdr:colOff>
      <xdr:row>41</xdr:row>
      <xdr:rowOff>795877</xdr:rowOff>
    </xdr:to>
    <xdr:pic>
      <xdr:nvPicPr>
        <xdr:cNvPr id="125" name="Рисунок 124">
          <a:extLst>
            <a:ext uri="{FF2B5EF4-FFF2-40B4-BE49-F238E27FC236}">
              <a16:creationId xmlns:a16="http://schemas.microsoft.com/office/drawing/2014/main" id="{00000000-0008-0000-0700-00007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 y="2895600"/>
          <a:ext cx="1368000" cy="757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91440</xdr:colOff>
      <xdr:row>50</xdr:row>
      <xdr:rowOff>137160</xdr:rowOff>
    </xdr:from>
    <xdr:to>
      <xdr:col>1</xdr:col>
      <xdr:colOff>736810</xdr:colOff>
      <xdr:row>52</xdr:row>
      <xdr:rowOff>657447</xdr:rowOff>
    </xdr:to>
    <xdr:pic>
      <xdr:nvPicPr>
        <xdr:cNvPr id="126" name="Рисунок 125">
          <a:extLst>
            <a:ext uri="{FF2B5EF4-FFF2-40B4-BE49-F238E27FC236}">
              <a16:creationId xmlns:a16="http://schemas.microsoft.com/office/drawing/2014/main" id="{00000000-0008-0000-0700-00007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1440" y="5852160"/>
          <a:ext cx="1368000" cy="757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243840</xdr:colOff>
      <xdr:row>58</xdr:row>
      <xdr:rowOff>76200</xdr:rowOff>
    </xdr:from>
    <xdr:to>
      <xdr:col>2</xdr:col>
      <xdr:colOff>139910</xdr:colOff>
      <xdr:row>58</xdr:row>
      <xdr:rowOff>833977</xdr:rowOff>
    </xdr:to>
    <xdr:pic>
      <xdr:nvPicPr>
        <xdr:cNvPr id="127" name="Рисунок 126">
          <a:extLst>
            <a:ext uri="{FF2B5EF4-FFF2-40B4-BE49-F238E27FC236}">
              <a16:creationId xmlns:a16="http://schemas.microsoft.com/office/drawing/2014/main" id="{00000000-0008-0000-0700-00007F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3840" y="8290560"/>
          <a:ext cx="1368000" cy="757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137160</xdr:colOff>
      <xdr:row>199</xdr:row>
      <xdr:rowOff>76200</xdr:rowOff>
    </xdr:from>
    <xdr:to>
      <xdr:col>2</xdr:col>
      <xdr:colOff>33230</xdr:colOff>
      <xdr:row>199</xdr:row>
      <xdr:rowOff>833977</xdr:rowOff>
    </xdr:to>
    <xdr:pic>
      <xdr:nvPicPr>
        <xdr:cNvPr id="128" name="Рисунок 127">
          <a:extLst>
            <a:ext uri="{FF2B5EF4-FFF2-40B4-BE49-F238E27FC236}">
              <a16:creationId xmlns:a16="http://schemas.microsoft.com/office/drawing/2014/main" id="{00000000-0008-0000-0700-000080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7160" y="11269980"/>
          <a:ext cx="1368000" cy="757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129540</xdr:colOff>
      <xdr:row>209</xdr:row>
      <xdr:rowOff>53340</xdr:rowOff>
    </xdr:from>
    <xdr:to>
      <xdr:col>2</xdr:col>
      <xdr:colOff>25610</xdr:colOff>
      <xdr:row>209</xdr:row>
      <xdr:rowOff>811117</xdr:rowOff>
    </xdr:to>
    <xdr:pic>
      <xdr:nvPicPr>
        <xdr:cNvPr id="129" name="Рисунок 128">
          <a:extLst>
            <a:ext uri="{FF2B5EF4-FFF2-40B4-BE49-F238E27FC236}">
              <a16:creationId xmlns:a16="http://schemas.microsoft.com/office/drawing/2014/main" id="{00000000-0008-0000-0700-00008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540" y="14218920"/>
          <a:ext cx="1368000" cy="757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85725</xdr:colOff>
      <xdr:row>0</xdr:row>
      <xdr:rowOff>304800</xdr:rowOff>
    </xdr:from>
    <xdr:to>
      <xdr:col>1</xdr:col>
      <xdr:colOff>85725</xdr:colOff>
      <xdr:row>2</xdr:row>
      <xdr:rowOff>276225</xdr:rowOff>
    </xdr:to>
    <xdr:pic>
      <xdr:nvPicPr>
        <xdr:cNvPr id="2" name="Picture 31" descr="LogoOnLight">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225" y="304800"/>
          <a:ext cx="0" cy="765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761998</xdr:colOff>
      <xdr:row>4</xdr:row>
      <xdr:rowOff>0</xdr:rowOff>
    </xdr:from>
    <xdr:to>
      <xdr:col>2</xdr:col>
      <xdr:colOff>761998</xdr:colOff>
      <xdr:row>4</xdr:row>
      <xdr:rowOff>150825</xdr:rowOff>
    </xdr:to>
    <xdr:pic>
      <xdr:nvPicPr>
        <xdr:cNvPr id="3" name="Рисунок 2" descr="[UA] ESS 5   72х100.png">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2184398" y="4927600"/>
          <a:ext cx="0" cy="150825"/>
        </a:xfrm>
        <a:prstGeom prst="rect">
          <a:avLst/>
        </a:prstGeom>
      </xdr:spPr>
    </xdr:pic>
    <xdr:clientData/>
  </xdr:twoCellAnchor>
  <xdr:twoCellAnchor editAs="oneCell">
    <xdr:from>
      <xdr:col>3</xdr:col>
      <xdr:colOff>0</xdr:colOff>
      <xdr:row>4</xdr:row>
      <xdr:rowOff>0</xdr:rowOff>
    </xdr:from>
    <xdr:to>
      <xdr:col>3</xdr:col>
      <xdr:colOff>0</xdr:colOff>
      <xdr:row>4</xdr:row>
      <xdr:rowOff>127540</xdr:rowOff>
    </xdr:to>
    <xdr:pic>
      <xdr:nvPicPr>
        <xdr:cNvPr id="4" name="Рисунок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37300" y="4927600"/>
          <a:ext cx="0" cy="127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0</xdr:colOff>
      <xdr:row>4</xdr:row>
      <xdr:rowOff>0</xdr:rowOff>
    </xdr:from>
    <xdr:ext cx="0" cy="127540"/>
    <xdr:pic>
      <xdr:nvPicPr>
        <xdr:cNvPr id="5" name="Рисунок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37300" y="4927600"/>
          <a:ext cx="0" cy="1275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4</xdr:row>
      <xdr:rowOff>0</xdr:rowOff>
    </xdr:from>
    <xdr:ext cx="0" cy="127540"/>
    <xdr:pic>
      <xdr:nvPicPr>
        <xdr:cNvPr id="6" name="Рисунок 5">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37300" y="4927600"/>
          <a:ext cx="0" cy="1275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6"/>
  <sheetViews>
    <sheetView zoomScale="70" zoomScaleNormal="70" workbookViewId="0">
      <selection activeCell="A54" sqref="A54"/>
    </sheetView>
  </sheetViews>
  <sheetFormatPr defaultColWidth="0" defaultRowHeight="0" customHeight="1" zeroHeight="1"/>
  <cols>
    <col min="1" max="1" width="0.88671875" style="17" customWidth="1"/>
    <col min="2" max="2" width="87.44140625" style="35" customWidth="1"/>
    <col min="3" max="3" width="0.33203125" style="17" hidden="1" customWidth="1"/>
    <col min="4" max="8" width="0" style="17" hidden="1" customWidth="1"/>
    <col min="9" max="16384" width="9.109375" style="17" hidden="1"/>
  </cols>
  <sheetData>
    <row r="1" spans="1:3" ht="54.75" customHeight="1" thickBot="1">
      <c r="A1" s="15"/>
      <c r="B1" s="39"/>
      <c r="C1" s="39"/>
    </row>
    <row r="2" spans="1:3" ht="20.399999999999999">
      <c r="A2" s="15"/>
      <c r="B2" s="160"/>
      <c r="C2" s="160"/>
    </row>
    <row r="3" spans="1:3" ht="15" hidden="1">
      <c r="B3" s="37"/>
      <c r="C3" s="38"/>
    </row>
    <row r="4" spans="1:3" ht="15" hidden="1">
      <c r="B4" s="37"/>
      <c r="C4" s="38"/>
    </row>
    <row r="5" spans="1:3" ht="15" hidden="1">
      <c r="B5" s="37"/>
      <c r="C5" s="38"/>
    </row>
    <row r="6" spans="1:3" ht="15" hidden="1">
      <c r="B6" s="37"/>
      <c r="C6" s="38"/>
    </row>
    <row r="7" spans="1:3" ht="15" hidden="1">
      <c r="B7" s="37"/>
      <c r="C7" s="38"/>
    </row>
    <row r="8" spans="1:3" ht="15" hidden="1">
      <c r="B8" s="37"/>
      <c r="C8" s="38"/>
    </row>
    <row r="9" spans="1:3" ht="15" hidden="1">
      <c r="B9" s="37"/>
      <c r="C9" s="38"/>
    </row>
    <row r="10" spans="1:3" ht="15" hidden="1">
      <c r="B10" s="37"/>
      <c r="C10" s="38"/>
    </row>
    <row r="11" spans="1:3" ht="15" hidden="1">
      <c r="B11" s="37"/>
      <c r="C11" s="38"/>
    </row>
    <row r="12" spans="1:3" ht="15" hidden="1">
      <c r="B12" s="37"/>
      <c r="C12" s="38"/>
    </row>
    <row r="13" spans="1:3" ht="15" hidden="1">
      <c r="B13" s="37"/>
      <c r="C13" s="38"/>
    </row>
    <row r="14" spans="1:3" ht="15" hidden="1">
      <c r="B14" s="37"/>
      <c r="C14" s="38"/>
    </row>
    <row r="15" spans="1:3" ht="15" hidden="1">
      <c r="B15" s="37"/>
      <c r="C15" s="38"/>
    </row>
    <row r="16" spans="1:3" ht="15" hidden="1">
      <c r="B16" s="37"/>
      <c r="C16" s="38"/>
    </row>
    <row r="17" spans="2:3" ht="15" hidden="1">
      <c r="B17" s="37"/>
      <c r="C17" s="38"/>
    </row>
    <row r="18" spans="2:3" ht="15" hidden="1">
      <c r="B18" s="37"/>
      <c r="C18" s="38"/>
    </row>
    <row r="19" spans="2:3" ht="15" hidden="1">
      <c r="B19" s="37"/>
      <c r="C19" s="38"/>
    </row>
    <row r="20" spans="2:3" ht="15" hidden="1">
      <c r="B20" s="37"/>
      <c r="C20" s="38"/>
    </row>
    <row r="21" spans="2:3" ht="15" hidden="1">
      <c r="B21" s="37"/>
      <c r="C21" s="38"/>
    </row>
    <row r="22" spans="2:3" ht="15" hidden="1">
      <c r="B22" s="37"/>
      <c r="C22" s="38"/>
    </row>
    <row r="23" spans="2:3" ht="15" hidden="1">
      <c r="B23" s="37"/>
      <c r="C23" s="38"/>
    </row>
    <row r="24" spans="2:3" ht="15" hidden="1">
      <c r="B24" s="37"/>
      <c r="C24" s="38"/>
    </row>
    <row r="25" spans="2:3" ht="15" hidden="1">
      <c r="B25" s="37"/>
      <c r="C25" s="38"/>
    </row>
    <row r="26" spans="2:3" ht="15" hidden="1">
      <c r="B26" s="37"/>
      <c r="C26" s="38"/>
    </row>
    <row r="27" spans="2:3" ht="15" hidden="1">
      <c r="B27" s="37"/>
      <c r="C27" s="38"/>
    </row>
    <row r="28" spans="2:3" ht="15" hidden="1">
      <c r="B28" s="37"/>
      <c r="C28" s="38"/>
    </row>
    <row r="29" spans="2:3" ht="15" hidden="1">
      <c r="B29" s="37"/>
      <c r="C29" s="38"/>
    </row>
    <row r="30" spans="2:3" ht="15" hidden="1">
      <c r="B30" s="37"/>
      <c r="C30" s="38"/>
    </row>
    <row r="31" spans="2:3" ht="15" hidden="1">
      <c r="B31" s="37"/>
      <c r="C31" s="38"/>
    </row>
    <row r="32" spans="2:3" ht="15" hidden="1">
      <c r="B32" s="37"/>
      <c r="C32" s="38"/>
    </row>
    <row r="33" spans="2:3" ht="15" hidden="1">
      <c r="B33" s="37"/>
      <c r="C33" s="38"/>
    </row>
    <row r="34" spans="2:3" ht="15" hidden="1">
      <c r="B34" s="37"/>
      <c r="C34" s="38"/>
    </row>
    <row r="35" spans="2:3" ht="15" hidden="1">
      <c r="B35" s="37"/>
      <c r="C35" s="38"/>
    </row>
    <row r="36" spans="2:3" ht="15" hidden="1">
      <c r="B36" s="37"/>
      <c r="C36" s="38"/>
    </row>
    <row r="37" spans="2:3" ht="15" hidden="1">
      <c r="B37" s="37"/>
      <c r="C37" s="38"/>
    </row>
    <row r="38" spans="2:3" ht="15" hidden="1">
      <c r="B38" s="37"/>
      <c r="C38" s="38"/>
    </row>
    <row r="39" spans="2:3" ht="15" hidden="1">
      <c r="B39" s="37"/>
      <c r="C39" s="38"/>
    </row>
    <row r="40" spans="2:3" ht="15" hidden="1">
      <c r="B40" s="37"/>
      <c r="C40" s="38"/>
    </row>
    <row r="41" spans="2:3" ht="15" hidden="1">
      <c r="B41" s="37"/>
      <c r="C41" s="38"/>
    </row>
    <row r="42" spans="2:3" ht="15" hidden="1">
      <c r="B42" s="37"/>
      <c r="C42" s="38"/>
    </row>
    <row r="43" spans="2:3" ht="15" hidden="1">
      <c r="B43" s="37"/>
      <c r="C43" s="38"/>
    </row>
    <row r="44" spans="2:3" ht="15" hidden="1">
      <c r="B44" s="37"/>
      <c r="C44" s="38"/>
    </row>
    <row r="45" spans="2:3" ht="15" hidden="1">
      <c r="B45" s="37"/>
      <c r="C45" s="38"/>
    </row>
    <row r="46" spans="2:3" ht="15" hidden="1">
      <c r="B46" s="37"/>
      <c r="C46" s="38"/>
    </row>
    <row r="47" spans="2:3" ht="15" hidden="1">
      <c r="B47" s="37"/>
      <c r="C47" s="38"/>
    </row>
    <row r="48" spans="2:3" ht="15" hidden="1">
      <c r="B48" s="37"/>
      <c r="C48" s="38"/>
    </row>
    <row r="49" spans="2:3" ht="15" hidden="1">
      <c r="B49" s="37"/>
      <c r="C49" s="38"/>
    </row>
    <row r="50" spans="2:3" ht="15">
      <c r="B50" s="37"/>
      <c r="C50" s="38"/>
    </row>
    <row r="51" spans="2:3" ht="15">
      <c r="B51" s="37"/>
      <c r="C51" s="38"/>
    </row>
    <row r="52" spans="2:3" ht="15">
      <c r="B52" s="37"/>
      <c r="C52" s="38"/>
    </row>
    <row r="53" spans="2:3" ht="15">
      <c r="B53" s="37"/>
      <c r="C53" s="38"/>
    </row>
    <row r="54" spans="2:3" ht="15">
      <c r="B54" s="37"/>
      <c r="C54" s="38"/>
    </row>
    <row r="55" spans="2:3" ht="15">
      <c r="B55" s="37"/>
      <c r="C55" s="38"/>
    </row>
    <row r="56" spans="2:3" ht="15">
      <c r="B56" s="37"/>
      <c r="C56" s="38"/>
    </row>
    <row r="57" spans="2:3" ht="15">
      <c r="B57" s="37"/>
      <c r="C57" s="38"/>
    </row>
    <row r="58" spans="2:3" ht="15">
      <c r="B58" s="37"/>
      <c r="C58" s="38"/>
    </row>
    <row r="59" spans="2:3" ht="15">
      <c r="B59" s="37"/>
      <c r="C59" s="38"/>
    </row>
    <row r="60" spans="2:3" ht="15">
      <c r="B60" s="37"/>
      <c r="C60" s="38"/>
    </row>
    <row r="61" spans="2:3" ht="15">
      <c r="B61" s="37"/>
      <c r="C61" s="38"/>
    </row>
    <row r="62" spans="2:3" ht="15">
      <c r="B62" s="37"/>
      <c r="C62" s="38"/>
    </row>
    <row r="63" spans="2:3" ht="15">
      <c r="B63" s="37"/>
      <c r="C63" s="38"/>
    </row>
    <row r="64" spans="2:3" ht="15" customHeight="1">
      <c r="B64" s="112"/>
      <c r="C64" s="112"/>
    </row>
    <row r="65" spans="2:3" ht="43.2" customHeight="1">
      <c r="B65" s="159"/>
      <c r="C65" s="159"/>
    </row>
    <row r="66" spans="2:3" ht="15" customHeight="1">
      <c r="B66" s="37"/>
      <c r="C66" s="38"/>
    </row>
    <row r="67" spans="2:3" ht="15" customHeight="1">
      <c r="B67" s="158"/>
      <c r="C67" s="158"/>
    </row>
    <row r="68" spans="2:3" ht="31.95" customHeight="1">
      <c r="B68" s="159"/>
      <c r="C68" s="159"/>
    </row>
    <row r="69" spans="2:3" ht="15" customHeight="1"/>
    <row r="70" spans="2:3" ht="15" customHeight="1"/>
    <row r="71" spans="2:3" ht="15" customHeight="1"/>
    <row r="72" spans="2:3" ht="15" customHeight="1"/>
    <row r="73" spans="2:3" ht="15" customHeight="1"/>
    <row r="74" spans="2:3" ht="15" customHeight="1"/>
    <row r="75" spans="2:3" ht="15" customHeight="1"/>
    <row r="76" spans="2:3" ht="15" customHeight="1"/>
    <row r="77" spans="2:3" ht="15" customHeight="1"/>
    <row r="78" spans="2:3" ht="15" customHeight="1"/>
    <row r="79" spans="2:3" ht="11.4" customHeight="1"/>
    <row r="80" spans="2:3" ht="15" hidden="1" customHeight="1"/>
    <row r="81" ht="6.6" hidden="1" customHeight="1"/>
    <row r="82" ht="15" hidden="1" customHeight="1"/>
    <row r="83" ht="15" hidden="1" customHeight="1"/>
    <row r="84" ht="6.6" hidden="1" customHeight="1"/>
    <row r="85" ht="7.2" hidden="1" customHeight="1"/>
    <row r="86" ht="15" hidden="1" customHeight="1"/>
    <row r="87" ht="15" hidden="1" customHeight="1"/>
    <row r="88" ht="15" hidden="1" customHeight="1"/>
    <row r="89" ht="15" hidden="1" customHeight="1"/>
    <row r="90" ht="15" hidden="1" customHeight="1"/>
    <row r="91" ht="15" hidden="1" customHeight="1"/>
    <row r="92" ht="15" hidden="1" customHeight="1"/>
    <row r="93" ht="15" hidden="1" customHeight="1"/>
    <row r="94" ht="15" hidden="1" customHeight="1"/>
    <row r="95" ht="15" hidden="1" customHeight="1"/>
    <row r="96" ht="15" hidden="1" customHeight="1"/>
  </sheetData>
  <sheetProtection algorithmName="SHA-512" hashValue="81QgAc7hFFULb++D9x9X7Xo/0PKsXiOVYy6bbsBMpVmAaWFj12QHA+AHdTNJrly8e1l4Jzboq8UmBMJcDSeVxQ==" saltValue="zOxwCOcmx7NuUqoovyhVKw==" spinCount="100000" sheet="1" formatCells="0" formatColumns="0" formatRows="0" insertColumns="0" insertRows="0" deleteColumns="0" deleteRows="0"/>
  <mergeCells count="4">
    <mergeCell ref="B67:C67"/>
    <mergeCell ref="B68:C68"/>
    <mergeCell ref="B65:C65"/>
    <mergeCell ref="B2:C2"/>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9"/>
  <sheetViews>
    <sheetView workbookViewId="0">
      <selection activeCell="B2" sqref="B2:D2"/>
    </sheetView>
  </sheetViews>
  <sheetFormatPr defaultColWidth="0" defaultRowHeight="15" customHeight="1" zeroHeight="1"/>
  <cols>
    <col min="1" max="1" width="0.88671875" style="17" customWidth="1"/>
    <col min="2" max="2" width="19.44140625" style="17" customWidth="1"/>
    <col min="3" max="4" width="70.33203125" style="17" customWidth="1"/>
    <col min="5" max="5" width="0.88671875" style="17" customWidth="1"/>
    <col min="6" max="8" width="0" style="17" hidden="1" customWidth="1"/>
    <col min="9" max="16384" width="9.109375" style="17" hidden="1"/>
  </cols>
  <sheetData>
    <row r="1" spans="1:5" ht="43.05" customHeight="1" thickBot="1">
      <c r="A1" s="15"/>
      <c r="B1" s="349" t="s">
        <v>172</v>
      </c>
      <c r="C1" s="349"/>
      <c r="D1" s="349"/>
      <c r="E1" s="16" t="s">
        <v>0</v>
      </c>
    </row>
    <row r="2" spans="1:5" ht="31.2" customHeight="1">
      <c r="A2" s="15"/>
      <c r="B2" s="355" t="s">
        <v>27</v>
      </c>
      <c r="C2" s="356"/>
      <c r="D2" s="356"/>
      <c r="E2" s="15"/>
    </row>
    <row r="3" spans="1:5" s="20" customFormat="1" ht="25.95" customHeight="1">
      <c r="A3" s="19"/>
      <c r="B3" s="347" t="s">
        <v>26</v>
      </c>
      <c r="C3" s="350"/>
      <c r="D3" s="350"/>
    </row>
    <row r="4" spans="1:5" s="30" customFormat="1" ht="19.95" customHeight="1">
      <c r="A4" s="29"/>
      <c r="B4" s="353" t="s">
        <v>28</v>
      </c>
      <c r="C4" s="357"/>
      <c r="D4" s="357"/>
      <c r="E4" s="29"/>
    </row>
    <row r="5" spans="1:5" s="30" customFormat="1" ht="214.05" customHeight="1">
      <c r="A5" s="29"/>
      <c r="B5" s="28"/>
      <c r="C5" s="348" t="s">
        <v>144</v>
      </c>
      <c r="D5" s="348"/>
      <c r="E5" s="29"/>
    </row>
    <row r="6" spans="1:5" s="30" customFormat="1" ht="4.5" customHeight="1">
      <c r="A6" s="29"/>
      <c r="B6" s="28"/>
      <c r="C6" s="114"/>
      <c r="D6" s="114"/>
      <c r="E6" s="29"/>
    </row>
    <row r="7" spans="1:5" s="30" customFormat="1" ht="16.95" customHeight="1">
      <c r="A7" s="29"/>
      <c r="B7" s="28"/>
      <c r="C7" s="54" t="s">
        <v>35</v>
      </c>
      <c r="D7" s="53"/>
      <c r="E7" s="29"/>
    </row>
    <row r="8" spans="1:5" ht="15" customHeight="1"/>
    <row r="9" spans="1:5" s="20" customFormat="1" ht="25.95" customHeight="1">
      <c r="A9" s="19"/>
      <c r="B9" s="347" t="s">
        <v>32</v>
      </c>
      <c r="C9" s="347"/>
      <c r="D9" s="347"/>
    </row>
    <row r="10" spans="1:5" s="30" customFormat="1" ht="19.95" customHeight="1">
      <c r="A10" s="29"/>
      <c r="B10" s="353" t="s">
        <v>33</v>
      </c>
      <c r="C10" s="353"/>
      <c r="D10" s="353"/>
      <c r="E10" s="29"/>
    </row>
    <row r="11" spans="1:5" s="30" customFormat="1" ht="52.5" customHeight="1">
      <c r="A11" s="29"/>
      <c r="B11" s="28"/>
      <c r="C11" s="351" t="s">
        <v>117</v>
      </c>
      <c r="D11" s="352"/>
      <c r="E11" s="29"/>
    </row>
    <row r="12" spans="1:5" s="30" customFormat="1" ht="10.95" customHeight="1">
      <c r="A12" s="29"/>
      <c r="B12" s="28"/>
      <c r="C12" s="113"/>
      <c r="D12" s="113"/>
      <c r="E12" s="29"/>
    </row>
    <row r="13" spans="1:5" s="30" customFormat="1" ht="16.95" customHeight="1">
      <c r="A13" s="29"/>
      <c r="B13" s="28"/>
      <c r="C13" s="54" t="s">
        <v>35</v>
      </c>
      <c r="D13" s="53"/>
      <c r="E13" s="29"/>
    </row>
    <row r="14" spans="1:5" s="21" customFormat="1" ht="10.95" customHeight="1">
      <c r="A14" s="29"/>
      <c r="B14" s="354"/>
      <c r="C14" s="354"/>
      <c r="D14" s="354"/>
      <c r="E14" s="29"/>
    </row>
    <row r="15" spans="1:5" s="20" customFormat="1" ht="25.95" customHeight="1">
      <c r="A15" s="19"/>
      <c r="B15" s="347" t="s">
        <v>34</v>
      </c>
      <c r="C15" s="347"/>
      <c r="D15" s="347"/>
    </row>
    <row r="16" spans="1:5" s="30" customFormat="1" ht="19.95" customHeight="1">
      <c r="A16" s="29"/>
      <c r="B16" s="353" t="s">
        <v>25</v>
      </c>
      <c r="C16" s="353"/>
      <c r="D16" s="353"/>
      <c r="E16" s="29"/>
    </row>
    <row r="17" spans="1:5" s="30" customFormat="1" ht="100.05" customHeight="1">
      <c r="A17" s="29"/>
      <c r="B17" s="28"/>
      <c r="C17" s="351" t="s">
        <v>116</v>
      </c>
      <c r="D17" s="352"/>
      <c r="E17" s="29"/>
    </row>
    <row r="18" spans="1:5" s="30" customFormat="1" ht="10.95" customHeight="1">
      <c r="A18" s="29"/>
      <c r="B18" s="28"/>
      <c r="C18" s="113"/>
      <c r="D18" s="113"/>
      <c r="E18" s="29"/>
    </row>
    <row r="19" spans="1:5" s="30" customFormat="1" ht="16.95" customHeight="1">
      <c r="A19" s="29"/>
      <c r="B19" s="28"/>
      <c r="C19" s="54" t="s">
        <v>35</v>
      </c>
      <c r="D19" s="53"/>
      <c r="E19" s="29"/>
    </row>
  </sheetData>
  <sheetProtection algorithmName="SHA-512" hashValue="n85G/+OTAIa0vBK9qIHf9/GRb1jaLQNkbeWis7idmwMU7bNCyilk43MTHdC64f+rxWk8ICeN23rmYdtIUDt+8Q==" saltValue="jeNBpifIdQhAQAgCplYIuw==" spinCount="100000" sheet="1" objects="1" scenarios="1"/>
  <mergeCells count="12">
    <mergeCell ref="B1:D1"/>
    <mergeCell ref="B2:D2"/>
    <mergeCell ref="B3:D3"/>
    <mergeCell ref="B4:D4"/>
    <mergeCell ref="C5:D5"/>
    <mergeCell ref="C17:D17"/>
    <mergeCell ref="C11:D11"/>
    <mergeCell ref="B9:D9"/>
    <mergeCell ref="B10:D10"/>
    <mergeCell ref="B14:D14"/>
    <mergeCell ref="B15:D15"/>
    <mergeCell ref="B16:D16"/>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8"/>
  <sheetViews>
    <sheetView zoomScaleNormal="100" workbookViewId="0">
      <selection activeCell="B8" sqref="B8:C8"/>
    </sheetView>
  </sheetViews>
  <sheetFormatPr defaultColWidth="0" defaultRowHeight="15" zeroHeight="1"/>
  <cols>
    <col min="1" max="1" width="0.88671875" style="17" customWidth="1"/>
    <col min="2" max="2" width="13.6640625" style="17" customWidth="1"/>
    <col min="3" max="3" width="144.6640625" style="35" customWidth="1"/>
    <col min="4" max="4" width="0.88671875" style="17" customWidth="1"/>
    <col min="5" max="8" width="0" style="17" hidden="1" customWidth="1"/>
    <col min="9" max="16384" width="9.109375" style="17" hidden="1"/>
  </cols>
  <sheetData>
    <row r="1" spans="1:4" ht="64.2" customHeight="1">
      <c r="A1" s="15"/>
      <c r="B1" s="167" t="s">
        <v>172</v>
      </c>
      <c r="C1" s="167"/>
      <c r="D1" s="167"/>
    </row>
    <row r="2" spans="1:4" ht="4.95" customHeight="1" thickBot="1">
      <c r="A2" s="15"/>
      <c r="B2" s="129"/>
      <c r="C2" s="129"/>
      <c r="D2" s="128"/>
    </row>
    <row r="3" spans="1:4">
      <c r="A3" s="15"/>
      <c r="B3" s="168"/>
      <c r="C3" s="168"/>
      <c r="D3" s="115"/>
    </row>
    <row r="4" spans="1:4" ht="20.399999999999999">
      <c r="B4" s="169" t="s">
        <v>55</v>
      </c>
      <c r="C4" s="170"/>
      <c r="D4" s="116"/>
    </row>
    <row r="5" spans="1:4" ht="10.95" customHeight="1">
      <c r="A5" s="15"/>
      <c r="B5" s="168"/>
      <c r="C5" s="168"/>
      <c r="D5" s="115"/>
    </row>
    <row r="6" spans="1:4" s="33" customFormat="1" ht="1.95" customHeight="1" thickBot="1">
      <c r="B6" s="117"/>
      <c r="C6" s="34" t="s">
        <v>16</v>
      </c>
      <c r="D6" s="118"/>
    </row>
    <row r="7" spans="1:4" ht="1.2" customHeight="1" thickBot="1">
      <c r="B7" s="119"/>
      <c r="C7" s="22"/>
      <c r="D7" s="116"/>
    </row>
    <row r="8" spans="1:4" s="18" customFormat="1" ht="28.05" customHeight="1">
      <c r="B8" s="163" t="s">
        <v>90</v>
      </c>
      <c r="C8" s="164"/>
      <c r="D8" s="120"/>
    </row>
    <row r="9" spans="1:4">
      <c r="B9" s="121"/>
      <c r="C9" s="126" t="s">
        <v>170</v>
      </c>
      <c r="D9" s="116"/>
    </row>
    <row r="10" spans="1:4">
      <c r="B10" s="121"/>
      <c r="C10" s="126" t="s">
        <v>171</v>
      </c>
      <c r="D10" s="116"/>
    </row>
    <row r="11" spans="1:4" ht="15.45" customHeight="1">
      <c r="B11" s="121"/>
      <c r="C11" s="126" t="s">
        <v>173</v>
      </c>
      <c r="D11" s="116"/>
    </row>
    <row r="12" spans="1:4" ht="15.45" customHeight="1">
      <c r="B12" s="121"/>
      <c r="C12" s="126" t="s">
        <v>174</v>
      </c>
      <c r="D12" s="116"/>
    </row>
    <row r="13" spans="1:4">
      <c r="B13" s="121"/>
      <c r="C13" s="126" t="s">
        <v>59</v>
      </c>
      <c r="D13" s="116"/>
    </row>
    <row r="14" spans="1:4">
      <c r="B14" s="121"/>
      <c r="C14" s="126" t="s">
        <v>58</v>
      </c>
      <c r="D14" s="116"/>
    </row>
    <row r="15" spans="1:4">
      <c r="B15" s="121"/>
      <c r="C15" s="126" t="s">
        <v>167</v>
      </c>
      <c r="D15" s="116"/>
    </row>
    <row r="16" spans="1:4">
      <c r="B16" s="121"/>
      <c r="C16" s="126" t="s">
        <v>168</v>
      </c>
      <c r="D16" s="116"/>
    </row>
    <row r="17" spans="1:4">
      <c r="B17" s="121"/>
      <c r="C17" s="126" t="s">
        <v>169</v>
      </c>
      <c r="D17" s="116"/>
    </row>
    <row r="18" spans="1:4" ht="10.95" customHeight="1" thickBot="1">
      <c r="A18" s="15"/>
      <c r="B18" s="165"/>
      <c r="C18" s="166"/>
      <c r="D18" s="115"/>
    </row>
    <row r="19" spans="1:4" s="18" customFormat="1" ht="28.05" customHeight="1">
      <c r="B19" s="163" t="s">
        <v>108</v>
      </c>
      <c r="C19" s="164"/>
      <c r="D19" s="120"/>
    </row>
    <row r="20" spans="1:4">
      <c r="B20" s="121"/>
      <c r="C20" s="126" t="s">
        <v>62</v>
      </c>
      <c r="D20" s="116"/>
    </row>
    <row r="21" spans="1:4">
      <c r="B21" s="121"/>
      <c r="C21" s="126" t="s">
        <v>63</v>
      </c>
      <c r="D21" s="116"/>
    </row>
    <row r="22" spans="1:4">
      <c r="B22" s="121"/>
      <c r="C22" s="126" t="s">
        <v>64</v>
      </c>
      <c r="D22" s="116"/>
    </row>
    <row r="23" spans="1:4">
      <c r="B23" s="121"/>
      <c r="C23" s="126" t="s">
        <v>65</v>
      </c>
      <c r="D23" s="116"/>
    </row>
    <row r="24" spans="1:4">
      <c r="B24" s="121"/>
      <c r="C24" s="126" t="s">
        <v>66</v>
      </c>
      <c r="D24" s="116"/>
    </row>
    <row r="25" spans="1:4" ht="10.95" customHeight="1" thickBot="1">
      <c r="B25" s="122"/>
      <c r="C25" s="126"/>
      <c r="D25" s="116"/>
    </row>
    <row r="26" spans="1:4" s="18" customFormat="1" ht="40.049999999999997" customHeight="1">
      <c r="B26" s="171" t="s">
        <v>126</v>
      </c>
      <c r="C26" s="172"/>
      <c r="D26" s="120"/>
    </row>
    <row r="27" spans="1:4">
      <c r="B27" s="122"/>
      <c r="C27" s="149" t="s">
        <v>121</v>
      </c>
      <c r="D27" s="116"/>
    </row>
    <row r="28" spans="1:4">
      <c r="B28" s="122"/>
      <c r="C28" s="149" t="s">
        <v>122</v>
      </c>
      <c r="D28" s="116"/>
    </row>
    <row r="29" spans="1:4">
      <c r="B29" s="122"/>
      <c r="C29" s="149" t="s">
        <v>123</v>
      </c>
      <c r="D29" s="116"/>
    </row>
    <row r="30" spans="1:4">
      <c r="B30" s="122"/>
      <c r="C30" s="149" t="s">
        <v>124</v>
      </c>
      <c r="D30" s="116"/>
    </row>
    <row r="31" spans="1:4">
      <c r="B31" s="122"/>
      <c r="C31" s="149" t="s">
        <v>125</v>
      </c>
      <c r="D31" s="116"/>
    </row>
    <row r="32" spans="1:4">
      <c r="B32" s="122"/>
      <c r="C32" s="149" t="s">
        <v>153</v>
      </c>
      <c r="D32" s="116"/>
    </row>
    <row r="33" spans="2:4">
      <c r="B33" s="122"/>
      <c r="C33" s="149" t="s">
        <v>99</v>
      </c>
      <c r="D33" s="116"/>
    </row>
    <row r="34" spans="2:4" s="32" customFormat="1" ht="10.95" customHeight="1" thickBot="1">
      <c r="B34" s="122"/>
      <c r="C34" s="130"/>
      <c r="D34" s="123"/>
    </row>
    <row r="35" spans="2:4" s="18" customFormat="1" ht="28.05" customHeight="1">
      <c r="B35" s="161" t="s">
        <v>91</v>
      </c>
      <c r="C35" s="173"/>
      <c r="D35" s="120"/>
    </row>
    <row r="36" spans="2:4">
      <c r="B36" s="121"/>
      <c r="C36" s="126" t="s">
        <v>68</v>
      </c>
      <c r="D36" s="116"/>
    </row>
    <row r="37" spans="2:4">
      <c r="B37" s="121"/>
      <c r="C37" s="126" t="s">
        <v>72</v>
      </c>
      <c r="D37" s="116"/>
    </row>
    <row r="38" spans="2:4">
      <c r="B38" s="121"/>
      <c r="C38" s="126" t="s">
        <v>36</v>
      </c>
      <c r="D38" s="116"/>
    </row>
    <row r="39" spans="2:4" ht="10.95" customHeight="1" thickBot="1">
      <c r="B39" s="122"/>
      <c r="C39" s="130"/>
      <c r="D39" s="116"/>
    </row>
    <row r="40" spans="2:4" s="18" customFormat="1" ht="28.05" customHeight="1">
      <c r="B40" s="161" t="s">
        <v>92</v>
      </c>
      <c r="C40" s="173"/>
      <c r="D40" s="120"/>
    </row>
    <row r="41" spans="2:4" s="18" customFormat="1" ht="16.05" customHeight="1">
      <c r="B41" s="124"/>
      <c r="C41" s="126" t="s">
        <v>67</v>
      </c>
      <c r="D41" s="120"/>
    </row>
    <row r="42" spans="2:4">
      <c r="B42" s="121"/>
      <c r="C42" s="126" t="s">
        <v>69</v>
      </c>
      <c r="D42" s="116"/>
    </row>
    <row r="43" spans="2:4" ht="10.95" customHeight="1" thickBot="1">
      <c r="B43" s="122"/>
      <c r="C43" s="126"/>
      <c r="D43" s="116"/>
    </row>
    <row r="44" spans="2:4" s="18" customFormat="1" ht="28.05" customHeight="1">
      <c r="B44" s="161" t="s">
        <v>151</v>
      </c>
      <c r="C44" s="162"/>
      <c r="D44" s="120"/>
    </row>
    <row r="45" spans="2:4">
      <c r="B45" s="121"/>
      <c r="C45" s="126" t="s">
        <v>106</v>
      </c>
      <c r="D45" s="116"/>
    </row>
    <row r="46" spans="2:4">
      <c r="B46" s="121"/>
      <c r="C46" s="126" t="s">
        <v>56</v>
      </c>
      <c r="D46" s="116"/>
    </row>
    <row r="47" spans="2:4">
      <c r="B47" s="121"/>
      <c r="C47" s="126" t="s">
        <v>107</v>
      </c>
      <c r="D47" s="116"/>
    </row>
    <row r="48" spans="2:4">
      <c r="B48" s="121"/>
      <c r="C48" s="126" t="s">
        <v>12</v>
      </c>
      <c r="D48" s="116"/>
    </row>
    <row r="49" spans="2:4" ht="15.75" customHeight="1">
      <c r="B49" s="121"/>
      <c r="C49" s="126" t="s">
        <v>53</v>
      </c>
      <c r="D49" s="116"/>
    </row>
    <row r="50" spans="2:4" s="32" customFormat="1" ht="15.75" customHeight="1">
      <c r="B50" s="121"/>
      <c r="C50" s="126" t="s">
        <v>52</v>
      </c>
      <c r="D50" s="123"/>
    </row>
    <row r="51" spans="2:4" s="32" customFormat="1" ht="10.95" customHeight="1" thickBot="1">
      <c r="B51" s="122"/>
      <c r="C51" s="126"/>
      <c r="D51" s="123"/>
    </row>
    <row r="52" spans="2:4" s="18" customFormat="1" ht="25.05" customHeight="1">
      <c r="B52" s="161" t="s">
        <v>103</v>
      </c>
      <c r="C52" s="162"/>
      <c r="D52" s="120"/>
    </row>
    <row r="53" spans="2:4" s="18" customFormat="1" ht="73.05" customHeight="1">
      <c r="B53" s="124"/>
      <c r="C53" s="126" t="s">
        <v>104</v>
      </c>
      <c r="D53" s="120"/>
    </row>
    <row r="54" spans="2:4" ht="45">
      <c r="B54" s="121"/>
      <c r="C54" s="126" t="s">
        <v>105</v>
      </c>
      <c r="D54" s="116"/>
    </row>
    <row r="55" spans="2:4" ht="10.95" customHeight="1" thickBot="1">
      <c r="B55" s="122"/>
      <c r="C55" s="126"/>
      <c r="D55" s="116"/>
    </row>
    <row r="56" spans="2:4" s="18" customFormat="1" ht="28.05" customHeight="1">
      <c r="B56" s="161" t="s">
        <v>93</v>
      </c>
      <c r="C56" s="162"/>
      <c r="D56" s="120"/>
    </row>
    <row r="57" spans="2:4" s="32" customFormat="1" ht="14.4" customHeight="1">
      <c r="B57" s="121"/>
      <c r="C57" s="126" t="s">
        <v>86</v>
      </c>
      <c r="D57" s="123"/>
    </row>
    <row r="58" spans="2:4" s="32" customFormat="1" ht="14.4" customHeight="1">
      <c r="B58" s="121"/>
      <c r="C58" s="126" t="s">
        <v>89</v>
      </c>
      <c r="D58" s="123"/>
    </row>
    <row r="59" spans="2:4" s="32" customFormat="1" ht="14.4" customHeight="1">
      <c r="B59" s="121"/>
      <c r="C59" s="126" t="s">
        <v>87</v>
      </c>
      <c r="D59" s="123"/>
    </row>
    <row r="60" spans="2:4" s="32" customFormat="1" ht="14.4" customHeight="1">
      <c r="B60" s="121"/>
      <c r="C60" s="126" t="s">
        <v>88</v>
      </c>
      <c r="D60" s="123"/>
    </row>
    <row r="61" spans="2:4" s="32" customFormat="1" ht="10.95" customHeight="1">
      <c r="B61" s="121"/>
      <c r="C61" s="126"/>
      <c r="D61" s="123"/>
    </row>
    <row r="62" spans="2:4" s="32" customFormat="1" ht="14.4" customHeight="1">
      <c r="B62" s="121"/>
      <c r="C62" s="126" t="s">
        <v>49</v>
      </c>
      <c r="D62" s="123"/>
    </row>
    <row r="63" spans="2:4" s="32" customFormat="1" ht="10.95" customHeight="1">
      <c r="B63" s="121"/>
      <c r="C63" s="126"/>
      <c r="D63" s="123"/>
    </row>
    <row r="64" spans="2:4" s="32" customFormat="1" ht="14.4" customHeight="1">
      <c r="B64" s="121"/>
      <c r="C64" s="126" t="s">
        <v>96</v>
      </c>
      <c r="D64" s="123"/>
    </row>
    <row r="65" spans="2:4" s="32" customFormat="1" ht="14.4" customHeight="1">
      <c r="B65" s="121"/>
      <c r="C65" s="126" t="s">
        <v>97</v>
      </c>
      <c r="D65" s="123"/>
    </row>
    <row r="66" spans="2:4" s="32" customFormat="1" ht="14.4" customHeight="1">
      <c r="B66" s="121"/>
      <c r="C66" s="126" t="s">
        <v>98</v>
      </c>
      <c r="D66" s="123"/>
    </row>
    <row r="67" spans="2:4" s="32" customFormat="1" ht="14.4" customHeight="1">
      <c r="B67" s="121"/>
      <c r="C67" s="126" t="s">
        <v>95</v>
      </c>
      <c r="D67" s="123"/>
    </row>
    <row r="68" spans="2:4" ht="10.95" customHeight="1" thickBot="1">
      <c r="B68" s="125"/>
      <c r="C68" s="127"/>
    </row>
  </sheetData>
  <sheetProtection algorithmName="SHA-512" hashValue="W20ZUXfXGp1UvCPGjoSjT474iWwneeA7Kl3HwhpeqbK8aMkI3BSq1/p0QQx/GSkKSfFXpMIID5pj0QLBXwRUxw==" saltValue="IZRnfdnzRuMH272+vWNtzQ==" spinCount="100000" sheet="1" formatCells="0" formatColumns="0" formatRows="0" insertColumns="0" insertRows="0" deleteColumns="0" deleteRows="0"/>
  <mergeCells count="13">
    <mergeCell ref="B56:C56"/>
    <mergeCell ref="B8:C8"/>
    <mergeCell ref="B18:C18"/>
    <mergeCell ref="B19:C19"/>
    <mergeCell ref="B1:D1"/>
    <mergeCell ref="B3:C3"/>
    <mergeCell ref="B4:C4"/>
    <mergeCell ref="B5:C5"/>
    <mergeCell ref="B44:C44"/>
    <mergeCell ref="B26:C26"/>
    <mergeCell ref="B35:C35"/>
    <mergeCell ref="B40:C40"/>
    <mergeCell ref="B52:C52"/>
  </mergeCells>
  <hyperlinks>
    <hyperlink ref="C6" location="BOX!R1C1" tooltip="Box-версії" display="BOX!R1C1" xr:uid="{00000000-0004-0000-0100-000000000000}"/>
    <hyperlink ref="B8:C8" location="'Рішення для дому'!A1" display="Рішення для дому" xr:uid="{00000000-0004-0000-0100-000001000000}"/>
    <hyperlink ref="B19:C19" location="'ESET PROTECT'!A1" display="Пакетні рішення ESET для бізнесу" xr:uid="{00000000-0004-0000-0100-000002000000}"/>
    <hyperlink ref="B26:C26" location="'ESET PROTECT CLOUD'!A1" display="Компексні рішення для бізнесу з хмарною консоллю управління ESET PROTECT Cloud" xr:uid="{00000000-0004-0000-0100-000003000000}"/>
    <hyperlink ref="B35" location="'Одиничні продукти'!A1" display="Одиничні продукти для бізнесу" xr:uid="{00000000-0004-0000-0100-000004000000}"/>
    <hyperlink ref="B35:C35" location="'Файлові сервери'!A1" display="Продукти для захисту файлових, термінальних та Microsoft SharePoint серверів" xr:uid="{00000000-0004-0000-0100-000005000000}"/>
    <hyperlink ref="B40" location="'Одиничні продукти'!A1" display="Одиничні продукти для бізнесу" xr:uid="{00000000-0004-0000-0100-000006000000}"/>
    <hyperlink ref="B40:C40" location="'Поштові сервери'!A1" display="Продукти для захисту поштових серверів" xr:uid="{00000000-0004-0000-0100-000007000000}"/>
    <hyperlink ref="B44" location="'Додатковий захист'!A1" display="Рішення для додаткового захисту" xr:uid="{00000000-0004-0000-0100-000008000000}"/>
    <hyperlink ref="B56:C56" location="ETA!A1" display="ESET Technology Alliance (DLP-рішення, резервне копіювання, аналіз мережевого трафіку)" xr:uid="{00000000-0004-0000-0100-000009000000}"/>
    <hyperlink ref="C33" location="'ESET PROTECT CLOUD'!A1" display="ESET PROTECT MDR" xr:uid="{00000000-0004-0000-0100-00000A000000}"/>
    <hyperlink ref="B52" location="'Одиничні продукти'!A1" display="Одиничні продукти для бізнесу" xr:uid="{00000000-0004-0000-0100-00000B000000}"/>
    <hyperlink ref="B52:C52" location="Сервіси!A1" display="Сервіси" xr:uid="{00000000-0004-0000-0100-00000C000000}"/>
    <hyperlink ref="C53" location="Сервіси!A1" display="Сервіси!A1" xr:uid="{00000000-0004-0000-0100-00000D000000}"/>
    <hyperlink ref="C54" location="Сервіси!A1" display="Сервіси!A1" xr:uid="{00000000-0004-0000-0100-00000E000000}"/>
    <hyperlink ref="C57:C67" location="ETA!A1" display="Safetica ONE Discovery " xr:uid="{00000000-0004-0000-0100-00000F000000}"/>
    <hyperlink ref="C32" location="'ESET PROTECT CLOUD'!A1" display="ESET PROTECT MDR" xr:uid="{00000000-0004-0000-0100-000010000000}"/>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36"/>
  <sheetViews>
    <sheetView tabSelected="1" zoomScaleNormal="100" workbookViewId="0">
      <selection activeCell="B6" sqref="B6:C6"/>
    </sheetView>
  </sheetViews>
  <sheetFormatPr defaultColWidth="0" defaultRowHeight="0" customHeight="1" zeroHeight="1"/>
  <cols>
    <col min="1" max="2" width="9.6640625" style="24" customWidth="1"/>
    <col min="3" max="3" width="10.33203125" style="24" customWidth="1"/>
    <col min="4" max="8" width="13.6640625" style="24" customWidth="1"/>
    <col min="9" max="9" width="15.21875" style="24" customWidth="1"/>
    <col min="10" max="10" width="12.109375" style="25" hidden="1" customWidth="1"/>
    <col min="11" max="11" width="9.109375" style="24" hidden="1" customWidth="1"/>
    <col min="12" max="16384" width="9.109375" style="24" hidden="1"/>
  </cols>
  <sheetData>
    <row r="1" spans="1:16" ht="70.95" customHeight="1" thickBot="1">
      <c r="C1" s="31"/>
      <c r="D1" s="206" t="s">
        <v>175</v>
      </c>
      <c r="E1" s="207"/>
      <c r="F1" s="207"/>
      <c r="G1" s="62"/>
      <c r="H1" s="188" t="s">
        <v>162</v>
      </c>
      <c r="I1" s="188"/>
      <c r="J1" s="155"/>
    </row>
    <row r="2" spans="1:16" s="2" customFormat="1" ht="27" customHeight="1" thickTop="1" thickBot="1">
      <c r="A2" s="195" t="s">
        <v>165</v>
      </c>
      <c r="B2" s="196"/>
      <c r="C2" s="197"/>
      <c r="D2" s="186" t="s">
        <v>164</v>
      </c>
      <c r="E2" s="187"/>
      <c r="F2" s="210"/>
      <c r="G2" s="151"/>
      <c r="H2" s="152"/>
      <c r="I2" s="152"/>
      <c r="J2" s="1"/>
    </row>
    <row r="3" spans="1:16" s="2" customFormat="1" ht="25.05" customHeight="1" thickTop="1">
      <c r="A3" s="198"/>
      <c r="B3" s="199"/>
      <c r="C3" s="200"/>
      <c r="D3" s="201" t="s">
        <v>14</v>
      </c>
      <c r="E3" s="202"/>
      <c r="F3" s="208"/>
      <c r="G3" s="209"/>
      <c r="H3" s="209"/>
      <c r="I3" s="209"/>
      <c r="J3" s="3" t="s">
        <v>2</v>
      </c>
    </row>
    <row r="4" spans="1:16" s="2" customFormat="1" ht="25.95" customHeight="1" thickBot="1">
      <c r="A4" s="198"/>
      <c r="B4" s="199"/>
      <c r="C4" s="200"/>
      <c r="D4" s="55" t="s">
        <v>37</v>
      </c>
      <c r="E4" s="56" t="s">
        <v>38</v>
      </c>
      <c r="F4" s="57" t="s">
        <v>39</v>
      </c>
      <c r="G4" s="150"/>
      <c r="H4" s="150"/>
      <c r="I4" s="150"/>
      <c r="J4" s="4"/>
    </row>
    <row r="5" spans="1:16" s="2" customFormat="1" ht="27.6" customHeight="1" thickTop="1" thickBot="1">
      <c r="A5" s="174" t="s">
        <v>83</v>
      </c>
      <c r="B5" s="175"/>
      <c r="C5" s="156">
        <v>1</v>
      </c>
      <c r="D5" s="189">
        <f>IF($C$5=1,D7*1,IF($C$5=2,D8*2,IF($C$5=3,D9*3,IF($C$5=4,D10*4,IF($C$5=5,D11*5,IF($C$5=6,D12*6,IF($C$5=7,D13*7,IF($C$5=8,D14*8,IF($C$5=9,D15*9,IF($C$5=10,D16*10,(IF($C$5&lt;=0,"зазначте",IF(AND($C$5&gt;=B17,$C$5&lt;=C17),D17*N($C$5),"дивіться ")))))))))))))</f>
        <v>1389</v>
      </c>
      <c r="E5" s="191">
        <f>IF($C$5=1,E7*1,IF($C$5=2,E8*2,IF($C$5=3,E9*3,IF($C$5=4,E10*4,IF($C$5=5,E11*5,IF($C$5=6,E12*6,IF($C$5=7,E13*7,IF($C$5=8,E14*8,IF($C$5=9,E15*9,IF($C$5=10,E16*10,(IF($C$5&lt;=0,"кіл-ть",IF(AND($C$5&gt;=B17,$C$5&lt;=C17),E17*N($C$5),"ESET ")))))))))))))</f>
        <v>2778</v>
      </c>
      <c r="F5" s="193">
        <f>IF($C$5=1,F7*1,IF($C$5=2,F8*2,IF($C$5=3,F9*3,IF($C$5=4,F10*4,IF($C$5=5,F11*5,IF($C$5=6,F12*6,IF($C$5=7,F13*7,IF($C$5=8,F14*8,IF($C$5=9,F15*9,IF($C$5=10,F16*10,(IF($C$5&lt;=0,"ПК",IF(AND($C$5&gt;=B17,$C$5&lt;=C17),F17*N($C$5),"PROTECT")))))))))))))</f>
        <v>4167</v>
      </c>
      <c r="G5" s="183"/>
      <c r="H5" s="183"/>
      <c r="I5" s="183"/>
      <c r="J5" s="5"/>
    </row>
    <row r="6" spans="1:16" s="2" customFormat="1" ht="13.5" customHeight="1" thickTop="1" thickBot="1">
      <c r="A6" s="42" t="s">
        <v>3</v>
      </c>
      <c r="B6" s="184" t="s">
        <v>8</v>
      </c>
      <c r="C6" s="185"/>
      <c r="D6" s="190"/>
      <c r="E6" s="192"/>
      <c r="F6" s="194"/>
      <c r="G6" s="183"/>
      <c r="H6" s="183"/>
      <c r="I6" s="183"/>
      <c r="J6" s="5"/>
    </row>
    <row r="7" spans="1:16" s="2" customFormat="1" ht="13.5" customHeight="1" thickTop="1">
      <c r="A7" s="43" t="s">
        <v>23</v>
      </c>
      <c r="B7" s="27">
        <v>1</v>
      </c>
      <c r="C7" s="44">
        <v>1</v>
      </c>
      <c r="D7" s="97">
        <v>1389</v>
      </c>
      <c r="E7" s="98">
        <v>2778</v>
      </c>
      <c r="F7" s="99">
        <v>4167</v>
      </c>
      <c r="G7" s="107"/>
      <c r="H7" s="107"/>
      <c r="I7" s="107"/>
      <c r="J7" s="5"/>
      <c r="K7" s="96"/>
      <c r="L7" s="96"/>
      <c r="M7" s="96"/>
      <c r="N7" s="96"/>
      <c r="O7" s="96"/>
      <c r="P7" s="96"/>
    </row>
    <row r="8" spans="1:16" s="2" customFormat="1" ht="13.5" customHeight="1">
      <c r="A8" s="43" t="s">
        <v>17</v>
      </c>
      <c r="B8" s="27">
        <v>2</v>
      </c>
      <c r="C8" s="44">
        <v>2</v>
      </c>
      <c r="D8" s="76">
        <v>1039</v>
      </c>
      <c r="E8" s="77">
        <v>2078</v>
      </c>
      <c r="F8" s="78">
        <v>3117</v>
      </c>
      <c r="G8" s="107"/>
      <c r="H8" s="107"/>
      <c r="I8" s="107"/>
      <c r="J8" s="5"/>
      <c r="K8" s="96"/>
      <c r="L8" s="96"/>
      <c r="M8" s="96"/>
      <c r="N8" s="96"/>
      <c r="O8" s="96"/>
      <c r="P8" s="96"/>
    </row>
    <row r="9" spans="1:16" s="2" customFormat="1" ht="13.5" customHeight="1">
      <c r="A9" s="43" t="s">
        <v>18</v>
      </c>
      <c r="B9" s="27">
        <v>3</v>
      </c>
      <c r="C9" s="44">
        <v>3</v>
      </c>
      <c r="D9" s="76">
        <v>969</v>
      </c>
      <c r="E9" s="77">
        <v>1938</v>
      </c>
      <c r="F9" s="78">
        <v>2907</v>
      </c>
      <c r="G9" s="107"/>
      <c r="H9" s="107"/>
      <c r="I9" s="107"/>
      <c r="J9" s="5"/>
      <c r="K9" s="96"/>
      <c r="L9" s="96"/>
      <c r="M9" s="96"/>
      <c r="N9" s="96"/>
      <c r="O9" s="96"/>
      <c r="P9" s="96"/>
    </row>
    <row r="10" spans="1:16" s="2" customFormat="1" ht="13.5" customHeight="1">
      <c r="A10" s="142" t="s">
        <v>19</v>
      </c>
      <c r="B10" s="143">
        <v>4</v>
      </c>
      <c r="C10" s="144">
        <v>4</v>
      </c>
      <c r="D10" s="145">
        <v>899</v>
      </c>
      <c r="E10" s="146">
        <v>1798</v>
      </c>
      <c r="F10" s="147">
        <v>2697</v>
      </c>
      <c r="G10" s="107"/>
      <c r="H10" s="107"/>
      <c r="I10" s="107"/>
      <c r="J10" s="5"/>
      <c r="K10" s="96"/>
      <c r="L10" s="96"/>
      <c r="M10" s="96"/>
      <c r="N10" s="96"/>
      <c r="O10" s="96"/>
      <c r="P10" s="96"/>
    </row>
    <row r="11" spans="1:16" s="2" customFormat="1" ht="13.5" customHeight="1">
      <c r="A11" s="142" t="s">
        <v>129</v>
      </c>
      <c r="B11" s="143">
        <v>5</v>
      </c>
      <c r="C11" s="144">
        <v>5</v>
      </c>
      <c r="D11" s="145">
        <v>799</v>
      </c>
      <c r="E11" s="146">
        <v>1598</v>
      </c>
      <c r="F11" s="147">
        <v>2397</v>
      </c>
      <c r="G11" s="107"/>
      <c r="H11" s="107"/>
      <c r="I11" s="107"/>
      <c r="J11" s="5"/>
      <c r="K11" s="96"/>
      <c r="L11" s="96"/>
      <c r="M11" s="96"/>
      <c r="N11" s="96"/>
      <c r="O11" s="96"/>
      <c r="P11" s="96"/>
    </row>
    <row r="12" spans="1:16" s="2" customFormat="1" ht="13.5" customHeight="1">
      <c r="A12" s="142" t="s">
        <v>130</v>
      </c>
      <c r="B12" s="143">
        <v>6</v>
      </c>
      <c r="C12" s="144">
        <v>6</v>
      </c>
      <c r="D12" s="145">
        <v>739</v>
      </c>
      <c r="E12" s="146">
        <v>1478</v>
      </c>
      <c r="F12" s="147">
        <v>2217</v>
      </c>
      <c r="G12" s="107"/>
      <c r="H12" s="107"/>
      <c r="I12" s="107"/>
      <c r="J12" s="5"/>
      <c r="K12" s="96"/>
      <c r="L12" s="96"/>
      <c r="M12" s="96"/>
      <c r="N12" s="96"/>
      <c r="O12" s="96"/>
      <c r="P12" s="96"/>
    </row>
    <row r="13" spans="1:16" s="2" customFormat="1" ht="13.5" customHeight="1">
      <c r="A13" s="142" t="s">
        <v>131</v>
      </c>
      <c r="B13" s="143">
        <v>7</v>
      </c>
      <c r="C13" s="144">
        <v>7</v>
      </c>
      <c r="D13" s="145">
        <v>689</v>
      </c>
      <c r="E13" s="146">
        <v>1378</v>
      </c>
      <c r="F13" s="147">
        <v>2067</v>
      </c>
      <c r="G13" s="107"/>
      <c r="H13" s="107"/>
      <c r="I13" s="107"/>
      <c r="J13" s="5"/>
      <c r="K13" s="96"/>
      <c r="L13" s="96"/>
      <c r="M13" s="96"/>
      <c r="N13" s="96"/>
      <c r="O13" s="96"/>
      <c r="P13" s="96"/>
    </row>
    <row r="14" spans="1:16" s="2" customFormat="1" ht="13.5" customHeight="1">
      <c r="A14" s="142" t="s">
        <v>132</v>
      </c>
      <c r="B14" s="143">
        <v>8</v>
      </c>
      <c r="C14" s="144">
        <v>8</v>
      </c>
      <c r="D14" s="145">
        <v>649</v>
      </c>
      <c r="E14" s="146">
        <v>1298</v>
      </c>
      <c r="F14" s="147">
        <v>1947</v>
      </c>
      <c r="G14" s="107"/>
      <c r="H14" s="107"/>
      <c r="I14" s="107"/>
      <c r="J14" s="5"/>
      <c r="K14" s="96"/>
      <c r="L14" s="96"/>
      <c r="M14" s="96"/>
      <c r="N14" s="96"/>
      <c r="O14" s="96"/>
      <c r="P14" s="96"/>
    </row>
    <row r="15" spans="1:16" s="2" customFormat="1" ht="13.5" customHeight="1">
      <c r="A15" s="142" t="s">
        <v>133</v>
      </c>
      <c r="B15" s="143">
        <v>9</v>
      </c>
      <c r="C15" s="144">
        <v>9</v>
      </c>
      <c r="D15" s="145">
        <v>629</v>
      </c>
      <c r="E15" s="146">
        <v>1258</v>
      </c>
      <c r="F15" s="147">
        <v>1887</v>
      </c>
      <c r="G15" s="107"/>
      <c r="H15" s="107"/>
      <c r="I15" s="107"/>
      <c r="J15" s="5"/>
      <c r="K15" s="96"/>
      <c r="L15" s="96"/>
      <c r="M15" s="96"/>
      <c r="N15" s="96"/>
      <c r="O15" s="96"/>
      <c r="P15" s="96"/>
    </row>
    <row r="16" spans="1:16" s="2" customFormat="1" ht="13.5" customHeight="1">
      <c r="A16" s="142" t="s">
        <v>134</v>
      </c>
      <c r="B16" s="143">
        <v>10</v>
      </c>
      <c r="C16" s="144">
        <v>10</v>
      </c>
      <c r="D16" s="145">
        <v>599</v>
      </c>
      <c r="E16" s="146">
        <v>1198</v>
      </c>
      <c r="F16" s="147">
        <v>1797</v>
      </c>
      <c r="G16" s="107"/>
      <c r="H16" s="107"/>
      <c r="I16" s="107"/>
      <c r="J16" s="5"/>
      <c r="K16" s="96"/>
      <c r="L16" s="96"/>
      <c r="M16" s="96"/>
      <c r="N16" s="96"/>
      <c r="O16" s="96"/>
      <c r="P16" s="96"/>
    </row>
    <row r="17" spans="1:13" s="2" customFormat="1" ht="13.5" customHeight="1" thickBot="1">
      <c r="A17" s="45" t="s">
        <v>21</v>
      </c>
      <c r="B17" s="46">
        <v>11</v>
      </c>
      <c r="C17" s="47">
        <v>24</v>
      </c>
      <c r="D17" s="81">
        <v>589</v>
      </c>
      <c r="E17" s="82">
        <v>1178</v>
      </c>
      <c r="F17" s="83">
        <v>1767</v>
      </c>
      <c r="G17" s="107"/>
      <c r="H17" s="107"/>
      <c r="I17" s="107"/>
      <c r="J17" s="5"/>
      <c r="K17" s="40"/>
      <c r="L17" s="24"/>
      <c r="M17" s="24"/>
    </row>
    <row r="18" spans="1:13" ht="63.6" customHeight="1" thickTop="1" thickBot="1">
      <c r="D18" s="206" t="s">
        <v>163</v>
      </c>
      <c r="E18" s="207"/>
      <c r="F18" s="207"/>
      <c r="G18" s="31"/>
      <c r="H18" s="188" t="s">
        <v>162</v>
      </c>
      <c r="I18" s="188"/>
      <c r="J18" s="155"/>
    </row>
    <row r="19" spans="1:13" ht="27" customHeight="1" thickTop="1" thickBot="1">
      <c r="A19" s="195" t="s">
        <v>166</v>
      </c>
      <c r="B19" s="196"/>
      <c r="C19" s="197"/>
      <c r="D19" s="186" t="s">
        <v>164</v>
      </c>
      <c r="E19" s="187"/>
      <c r="F19" s="187"/>
      <c r="G19" s="151"/>
      <c r="H19" s="152"/>
      <c r="I19" s="152"/>
      <c r="J19" s="23"/>
    </row>
    <row r="20" spans="1:13" ht="25.05" customHeight="1" thickTop="1">
      <c r="A20" s="198"/>
      <c r="B20" s="199"/>
      <c r="C20" s="200"/>
      <c r="D20" s="201" t="s">
        <v>14</v>
      </c>
      <c r="E20" s="202"/>
      <c r="F20" s="203"/>
      <c r="G20" s="204"/>
      <c r="H20" s="205"/>
      <c r="I20" s="205"/>
      <c r="J20" s="23" t="s">
        <v>2</v>
      </c>
    </row>
    <row r="21" spans="1:13" ht="13.05" customHeight="1" thickBot="1">
      <c r="A21" s="198"/>
      <c r="B21" s="199"/>
      <c r="C21" s="200"/>
      <c r="D21" s="55" t="s">
        <v>37</v>
      </c>
      <c r="E21" s="56" t="s">
        <v>38</v>
      </c>
      <c r="F21" s="73" t="s">
        <v>39</v>
      </c>
      <c r="G21" s="153"/>
      <c r="H21" s="150"/>
      <c r="I21" s="150"/>
      <c r="J21" s="23"/>
    </row>
    <row r="22" spans="1:13" ht="27.9" customHeight="1" thickTop="1" thickBot="1">
      <c r="A22" s="174" t="s">
        <v>83</v>
      </c>
      <c r="B22" s="175"/>
      <c r="C22" s="48">
        <v>2</v>
      </c>
      <c r="D22" s="176">
        <f>IF($C$22=1,"мінімум",IF($C$22=2,D24*2,IF($C$22=3,D25*3,IF($C$22=4,D26*4,(IF($C$22&lt;=0,"зазначте",IF(AND($C$22&gt;=B27,$C$22&lt;=C27),D27*N($C$22),IF(AND($C$22&gt;=B28,$C$22&lt;=C28),D28*N($C$22),"дивіться"))))))))</f>
        <v>1118</v>
      </c>
      <c r="E22" s="178">
        <f>IF($C$22=1,"для",IF($C$22=2,E24*2,IF($C$22=3,E25*3,IF($C$22=4,E26*4,(IF($C$22&lt;=0,"кількість",IF(AND($C$22&gt;=B27,$C$22&lt;=C27),E27*N($C$22),IF(AND($C$22&gt;=B28,$C$22&lt;=C28),E28*N($C$22),"ESET"))))))))</f>
        <v>2236</v>
      </c>
      <c r="F22" s="180">
        <f>IF($C$22=1,"2-х",IF($C$22=2,F24*2,IF($C$22=3,F25*3,IF($C$22=4,F26*4,(IF($C$22&lt;=0,"ПК",IF(AND($C$22&gt;=B27,$C$22&lt;=C27),F27*N($C$22),IF(AND($C$22&gt;=B28,$C$22&lt;=C28),F28*N($C$22),"PROTECT"))))))))</f>
        <v>3354</v>
      </c>
      <c r="G22" s="182"/>
      <c r="H22" s="183"/>
      <c r="I22" s="183"/>
      <c r="J22" s="5"/>
    </row>
    <row r="23" spans="1:13" ht="15" customHeight="1" thickTop="1">
      <c r="A23" s="42" t="s">
        <v>3</v>
      </c>
      <c r="B23" s="184" t="s">
        <v>8</v>
      </c>
      <c r="C23" s="185"/>
      <c r="D23" s="177"/>
      <c r="E23" s="179"/>
      <c r="F23" s="181"/>
      <c r="G23" s="182"/>
      <c r="H23" s="183"/>
      <c r="I23" s="183"/>
      <c r="J23" s="5"/>
    </row>
    <row r="24" spans="1:13" ht="12" customHeight="1">
      <c r="A24" s="43" t="s">
        <v>17</v>
      </c>
      <c r="B24" s="27">
        <v>2</v>
      </c>
      <c r="C24" s="44">
        <v>2</v>
      </c>
      <c r="D24" s="76">
        <v>559</v>
      </c>
      <c r="E24" s="77">
        <v>1118</v>
      </c>
      <c r="F24" s="80">
        <v>1677</v>
      </c>
      <c r="G24" s="154"/>
      <c r="H24" s="107"/>
      <c r="I24" s="107"/>
      <c r="J24" s="40">
        <v>231.84</v>
      </c>
      <c r="K24" s="24">
        <v>347.64</v>
      </c>
      <c r="L24" s="24">
        <v>463.56</v>
      </c>
    </row>
    <row r="25" spans="1:13" ht="12">
      <c r="A25" s="43" t="s">
        <v>18</v>
      </c>
      <c r="B25" s="27">
        <v>3</v>
      </c>
      <c r="C25" s="44">
        <v>3</v>
      </c>
      <c r="D25" s="76">
        <v>479</v>
      </c>
      <c r="E25" s="77">
        <v>958</v>
      </c>
      <c r="F25" s="80">
        <v>1437</v>
      </c>
      <c r="G25" s="154"/>
      <c r="H25" s="107"/>
      <c r="I25" s="107"/>
      <c r="J25" s="40">
        <v>198.6</v>
      </c>
      <c r="K25" s="24">
        <v>297.84000000000003</v>
      </c>
      <c r="L25" s="24">
        <v>397.08</v>
      </c>
    </row>
    <row r="26" spans="1:13" ht="12">
      <c r="A26" s="43" t="s">
        <v>19</v>
      </c>
      <c r="B26" s="27">
        <v>4</v>
      </c>
      <c r="C26" s="44">
        <v>4</v>
      </c>
      <c r="D26" s="76">
        <v>479</v>
      </c>
      <c r="E26" s="77">
        <v>958</v>
      </c>
      <c r="F26" s="80">
        <v>1437</v>
      </c>
      <c r="G26" s="154"/>
      <c r="H26" s="107"/>
      <c r="I26" s="107"/>
      <c r="J26" s="40">
        <v>198.6</v>
      </c>
      <c r="K26" s="24">
        <v>297.84000000000003</v>
      </c>
      <c r="L26" s="24">
        <v>397.08</v>
      </c>
    </row>
    <row r="27" spans="1:13" ht="12">
      <c r="A27" s="43" t="s">
        <v>20</v>
      </c>
      <c r="B27" s="27">
        <v>5</v>
      </c>
      <c r="C27" s="44">
        <v>10</v>
      </c>
      <c r="D27" s="76">
        <v>479</v>
      </c>
      <c r="E27" s="77">
        <v>958</v>
      </c>
      <c r="F27" s="80">
        <v>1437</v>
      </c>
      <c r="G27" s="154"/>
      <c r="H27" s="107"/>
      <c r="I27" s="107"/>
      <c r="J27" s="40">
        <v>220.56</v>
      </c>
      <c r="K27" s="24">
        <v>330.84000000000003</v>
      </c>
      <c r="L27" s="24">
        <v>441</v>
      </c>
    </row>
    <row r="28" spans="1:13" ht="12.6" thickBot="1">
      <c r="A28" s="45" t="s">
        <v>21</v>
      </c>
      <c r="B28" s="46">
        <v>11</v>
      </c>
      <c r="C28" s="47">
        <v>24</v>
      </c>
      <c r="D28" s="81">
        <v>479</v>
      </c>
      <c r="E28" s="82">
        <v>958</v>
      </c>
      <c r="F28" s="85">
        <v>1437</v>
      </c>
      <c r="G28" s="154"/>
      <c r="H28" s="107"/>
      <c r="I28" s="107"/>
      <c r="J28" s="40">
        <v>208.56</v>
      </c>
      <c r="K28" s="24">
        <v>312.84000000000003</v>
      </c>
      <c r="L28" s="24">
        <v>417</v>
      </c>
    </row>
    <row r="29" spans="1:13" ht="64.5" customHeight="1" thickTop="1" thickBot="1">
      <c r="C29" s="31"/>
      <c r="D29" s="239" t="s">
        <v>73</v>
      </c>
      <c r="E29" s="239"/>
      <c r="F29" s="239"/>
      <c r="G29" s="141"/>
      <c r="H29" s="188" t="s">
        <v>162</v>
      </c>
      <c r="I29" s="188"/>
      <c r="J29" s="23" t="s">
        <v>1</v>
      </c>
    </row>
    <row r="30" spans="1:13" s="2" customFormat="1" ht="27" customHeight="1" thickTop="1" thickBot="1">
      <c r="A30" s="195" t="s">
        <v>45</v>
      </c>
      <c r="B30" s="196"/>
      <c r="C30" s="197"/>
      <c r="D30" s="214" t="s">
        <v>164</v>
      </c>
      <c r="E30" s="215"/>
      <c r="F30" s="215"/>
      <c r="G30" s="215"/>
      <c r="H30" s="215"/>
      <c r="I30" s="216"/>
      <c r="J30" s="1"/>
    </row>
    <row r="31" spans="1:13" s="2" customFormat="1" ht="25.05" customHeight="1" thickTop="1">
      <c r="A31" s="198"/>
      <c r="B31" s="199"/>
      <c r="C31" s="200"/>
      <c r="D31" s="201" t="s">
        <v>14</v>
      </c>
      <c r="E31" s="202"/>
      <c r="F31" s="208"/>
      <c r="G31" s="217" t="s">
        <v>13</v>
      </c>
      <c r="H31" s="218"/>
      <c r="I31" s="219"/>
      <c r="J31" s="3" t="s">
        <v>2</v>
      </c>
    </row>
    <row r="32" spans="1:13" s="2" customFormat="1" ht="13.05" customHeight="1" thickBot="1">
      <c r="A32" s="198"/>
      <c r="B32" s="199"/>
      <c r="C32" s="200"/>
      <c r="D32" s="55" t="s">
        <v>37</v>
      </c>
      <c r="E32" s="56" t="s">
        <v>38</v>
      </c>
      <c r="F32" s="57" t="s">
        <v>39</v>
      </c>
      <c r="G32" s="55" t="s">
        <v>37</v>
      </c>
      <c r="H32" s="56" t="s">
        <v>38</v>
      </c>
      <c r="I32" s="73" t="s">
        <v>39</v>
      </c>
      <c r="J32" s="4"/>
    </row>
    <row r="33" spans="1:12" s="2" customFormat="1" ht="27" thickTop="1" thickBot="1">
      <c r="A33" s="174" t="s">
        <v>83</v>
      </c>
      <c r="B33" s="175"/>
      <c r="C33" s="49">
        <v>2</v>
      </c>
      <c r="D33" s="176">
        <f>IF($C$33=1,"мінімум",IF($C$33=2,D35*2,IF($C$33=3,D36*3,IF($C$33=4,D37*4,(IF($C$33&lt;=0,"зазначте",IF(AND($C$33&gt;=B38,$C$33&lt;=C38),D38*N($C$33),IF(AND($C$33&gt;=B39,$C$33&lt;=C39),D39*N($C$33),""))))))))</f>
        <v>838</v>
      </c>
      <c r="E33" s="178">
        <f>IF($C$33=1,"для",IF($C$33=2,E35*2,IF($C$33=3,E36*3,IF($C$33=4,E37*4,(IF($C$33&lt;=0,"кількість",IF(AND($C$33&gt;=B38,$C$33&lt;=C38),E38*N($C$33),IF(AND($C$33&gt;=B39,$C$33&lt;=C39),E39*N($C$33),"дивіться"))))))))</f>
        <v>1676</v>
      </c>
      <c r="F33" s="222">
        <f>IF($C$33=1,"2-х",IF($C$33=2,F35*2,IF($C$33=3,F36*3,IF($C$33=4,F37*4,(IF($C$33&lt;=0,"ПК",IF(AND($C$33&gt;=B38,$C$33&lt;=C38),F38*N($C$33),IF(AND($C$33&gt;=B39,$C$33&lt;=C39),F39*N($C$33),"ESET"))))))))</f>
        <v>2514</v>
      </c>
      <c r="G33" s="223">
        <f>IF($C$33=1,"об'єктів",IF($C$33=2,G35*2,IF($C$33=3,G36*3,IF($C$33=4,G37*4,(IF($C$33&lt;=0,"зазначте",IF(AND($C$33&gt;=B38,$C$33&lt;=C38),G38*N($C$33),IF(AND($C$33&gt;=B39,$C$33&lt;=C39),G39*N($C$33),"PROTECT"))))))))</f>
        <v>518</v>
      </c>
      <c r="H33" s="178">
        <f>IF($C$33=1,"мінімум",IF($C$33=2,H35*2,IF($C$33=3,H36*3,IF($C$33=4,H37*4,(IF($C$33&lt;=0,"кількість",IF(AND($C$33&gt;=B38,$C$33&lt;=C38),H38*N($C$33),IF(AND($C$33&gt;=B39,$C$33&lt;=C39),H39*N($C$33),""))))))))</f>
        <v>1036</v>
      </c>
      <c r="I33" s="222">
        <f>IF($C$33=1,"для",IF($C$33=2,I35*2,IF($C$33=3,I36*3,IF($C$33=4,I37*4,(IF($C$33&lt;=0,"ПК",IF(AND($C$33&gt;=B38,$C$33&lt;=C38),I38*N($C$33),IF(AND($C$33&gt;=B39,$C$33&lt;=C39),I39*N($C$33),""))))))))</f>
        <v>1554</v>
      </c>
      <c r="J33" s="5"/>
    </row>
    <row r="34" spans="1:12" s="2" customFormat="1" ht="13.5" customHeight="1" thickTop="1">
      <c r="A34" s="42" t="s">
        <v>3</v>
      </c>
      <c r="B34" s="184" t="s">
        <v>8</v>
      </c>
      <c r="C34" s="185"/>
      <c r="D34" s="177"/>
      <c r="E34" s="179"/>
      <c r="F34" s="213"/>
      <c r="G34" s="221"/>
      <c r="H34" s="179"/>
      <c r="I34" s="213"/>
      <c r="J34" s="5"/>
    </row>
    <row r="35" spans="1:12" ht="12" customHeight="1">
      <c r="A35" s="43" t="s">
        <v>17</v>
      </c>
      <c r="B35" s="27">
        <v>2</v>
      </c>
      <c r="C35" s="44">
        <v>2</v>
      </c>
      <c r="D35" s="76">
        <v>419</v>
      </c>
      <c r="E35" s="77">
        <v>838</v>
      </c>
      <c r="F35" s="78">
        <v>1257</v>
      </c>
      <c r="G35" s="79">
        <v>259</v>
      </c>
      <c r="H35" s="77">
        <v>518</v>
      </c>
      <c r="I35" s="78">
        <v>777</v>
      </c>
      <c r="J35" s="40">
        <v>173.88</v>
      </c>
      <c r="K35" s="24">
        <v>260.76</v>
      </c>
      <c r="L35" s="24">
        <v>347.64</v>
      </c>
    </row>
    <row r="36" spans="1:12" ht="12" customHeight="1">
      <c r="A36" s="43" t="s">
        <v>18</v>
      </c>
      <c r="B36" s="27">
        <v>3</v>
      </c>
      <c r="C36" s="44">
        <v>3</v>
      </c>
      <c r="D36" s="76">
        <v>359</v>
      </c>
      <c r="E36" s="77">
        <v>718</v>
      </c>
      <c r="F36" s="78">
        <v>1077</v>
      </c>
      <c r="G36" s="79">
        <v>219</v>
      </c>
      <c r="H36" s="77">
        <v>438</v>
      </c>
      <c r="I36" s="78">
        <v>657</v>
      </c>
      <c r="J36" s="40">
        <v>149.04</v>
      </c>
      <c r="K36" s="24">
        <v>223.56</v>
      </c>
      <c r="L36" s="24">
        <v>298.08</v>
      </c>
    </row>
    <row r="37" spans="1:12" ht="12" customHeight="1">
      <c r="A37" s="43" t="s">
        <v>19</v>
      </c>
      <c r="B37" s="27">
        <v>4</v>
      </c>
      <c r="C37" s="44">
        <v>4</v>
      </c>
      <c r="D37" s="76">
        <v>359</v>
      </c>
      <c r="E37" s="77">
        <v>718</v>
      </c>
      <c r="F37" s="78">
        <v>1077</v>
      </c>
      <c r="G37" s="79">
        <v>219</v>
      </c>
      <c r="H37" s="77">
        <v>438</v>
      </c>
      <c r="I37" s="78">
        <v>657</v>
      </c>
      <c r="J37" s="40">
        <v>149.04</v>
      </c>
      <c r="K37" s="24">
        <v>223.56</v>
      </c>
      <c r="L37" s="24">
        <v>298.08</v>
      </c>
    </row>
    <row r="38" spans="1:12" ht="12" customHeight="1">
      <c r="A38" s="43" t="s">
        <v>20</v>
      </c>
      <c r="B38" s="27">
        <v>5</v>
      </c>
      <c r="C38" s="44">
        <v>10</v>
      </c>
      <c r="D38" s="76">
        <v>359</v>
      </c>
      <c r="E38" s="77">
        <v>718</v>
      </c>
      <c r="F38" s="78">
        <v>1077</v>
      </c>
      <c r="G38" s="79">
        <v>219</v>
      </c>
      <c r="H38" s="77">
        <v>438</v>
      </c>
      <c r="I38" s="78">
        <v>657</v>
      </c>
      <c r="J38" s="40">
        <v>165.6</v>
      </c>
      <c r="K38" s="24">
        <v>248.28</v>
      </c>
      <c r="L38" s="24">
        <v>331.08</v>
      </c>
    </row>
    <row r="39" spans="1:12" ht="12.45" customHeight="1" thickBot="1">
      <c r="A39" s="45" t="s">
        <v>21</v>
      </c>
      <c r="B39" s="46">
        <v>11</v>
      </c>
      <c r="C39" s="47">
        <v>24</v>
      </c>
      <c r="D39" s="81">
        <v>359</v>
      </c>
      <c r="E39" s="82">
        <v>718</v>
      </c>
      <c r="F39" s="83">
        <v>1077</v>
      </c>
      <c r="G39" s="84">
        <v>219</v>
      </c>
      <c r="H39" s="82">
        <v>438</v>
      </c>
      <c r="I39" s="83">
        <v>657</v>
      </c>
      <c r="J39" s="40">
        <v>156.6</v>
      </c>
      <c r="K39" s="24">
        <v>234.84</v>
      </c>
      <c r="L39" s="24">
        <v>313.08</v>
      </c>
    </row>
    <row r="40" spans="1:12" ht="61.05" customHeight="1" thickTop="1" thickBot="1">
      <c r="C40" s="31"/>
      <c r="D40" s="248" t="s">
        <v>61</v>
      </c>
      <c r="E40" s="249"/>
      <c r="F40" s="249"/>
      <c r="G40" s="31"/>
      <c r="H40" s="188" t="s">
        <v>162</v>
      </c>
      <c r="I40" s="188"/>
      <c r="J40" s="188"/>
    </row>
    <row r="41" spans="1:12" ht="27" customHeight="1" thickTop="1" thickBot="1">
      <c r="A41" s="195" t="s">
        <v>85</v>
      </c>
      <c r="B41" s="196"/>
      <c r="C41" s="197"/>
      <c r="D41" s="186" t="s">
        <v>164</v>
      </c>
      <c r="E41" s="187"/>
      <c r="F41" s="187"/>
      <c r="G41" s="243"/>
      <c r="H41" s="243"/>
      <c r="I41" s="244"/>
      <c r="J41" s="23"/>
    </row>
    <row r="42" spans="1:12" ht="25.05" customHeight="1" thickTop="1">
      <c r="A42" s="198"/>
      <c r="B42" s="199"/>
      <c r="C42" s="200"/>
      <c r="D42" s="201" t="s">
        <v>14</v>
      </c>
      <c r="E42" s="202"/>
      <c r="F42" s="203"/>
      <c r="G42" s="242" t="s">
        <v>13</v>
      </c>
      <c r="H42" s="225"/>
      <c r="I42" s="226"/>
      <c r="J42" s="23" t="s">
        <v>2</v>
      </c>
    </row>
    <row r="43" spans="1:12" ht="13.05" customHeight="1" thickBot="1">
      <c r="A43" s="198"/>
      <c r="B43" s="199"/>
      <c r="C43" s="200"/>
      <c r="D43" s="55" t="s">
        <v>37</v>
      </c>
      <c r="E43" s="56" t="s">
        <v>38</v>
      </c>
      <c r="F43" s="73" t="s">
        <v>39</v>
      </c>
      <c r="G43" s="55" t="s">
        <v>37</v>
      </c>
      <c r="H43" s="56" t="s">
        <v>38</v>
      </c>
      <c r="I43" s="57" t="s">
        <v>39</v>
      </c>
      <c r="J43" s="23"/>
    </row>
    <row r="44" spans="1:12" ht="27.9" customHeight="1" thickTop="1" thickBot="1">
      <c r="A44" s="228" t="s">
        <v>120</v>
      </c>
      <c r="B44" s="175"/>
      <c r="C44" s="48">
        <v>2</v>
      </c>
      <c r="D44" s="231">
        <f>IF($C$44=1,D46,IF($C$44&lt;=0,"зазначте",IF(N($C$44)&gt;24,"",D47*N($C$44))))</f>
        <v>518</v>
      </c>
      <c r="E44" s="233">
        <f>IF($C$44=1,E46,IF($C$44&lt;=0," СУМАРНУ",IF(N($C$44)&gt;24,"дивіться",E47*N($C$44))))</f>
        <v>1036</v>
      </c>
      <c r="F44" s="237">
        <f>IF($C$44=1,F46,IF($C$44&lt;=0,"кількість",IF(N($C$44)&gt;24,"ESET",F47*N($C$44))))</f>
        <v>1554</v>
      </c>
      <c r="G44" s="231">
        <f>IF($C$44=1,G46,IF($C$44&lt;=0,"мобільних",IF(N($C$44)&gt;24,"PROTECT",G47*N($C$44))))</f>
        <v>318</v>
      </c>
      <c r="H44" s="233">
        <f>IF($C$44=1,H46,IF($C$44&lt;=0,"пристроїв",IF(N($C$44)&gt;24,"",H47*N($C$44))))</f>
        <v>636</v>
      </c>
      <c r="I44" s="235">
        <f>IF($C$44=1,I46,IF($C$44&lt;=0,"",IF(N($C$44)&gt;24,"",I47*N($C$44))))</f>
        <v>954</v>
      </c>
      <c r="J44" s="211"/>
    </row>
    <row r="45" spans="1:12" ht="15" customHeight="1" thickTop="1">
      <c r="A45" s="42" t="s">
        <v>3</v>
      </c>
      <c r="B45" s="184" t="s">
        <v>8</v>
      </c>
      <c r="C45" s="185"/>
      <c r="D45" s="232"/>
      <c r="E45" s="234"/>
      <c r="F45" s="238"/>
      <c r="G45" s="232"/>
      <c r="H45" s="234"/>
      <c r="I45" s="236"/>
      <c r="J45" s="211"/>
    </row>
    <row r="46" spans="1:12" ht="11.25" customHeight="1">
      <c r="A46" s="43" t="s">
        <v>9</v>
      </c>
      <c r="B46" s="27" t="s">
        <v>10</v>
      </c>
      <c r="C46" s="44">
        <v>1</v>
      </c>
      <c r="D46" s="97">
        <v>299</v>
      </c>
      <c r="E46" s="98">
        <v>598</v>
      </c>
      <c r="F46" s="100">
        <v>897</v>
      </c>
      <c r="G46" s="97">
        <v>179</v>
      </c>
      <c r="H46" s="98">
        <v>358</v>
      </c>
      <c r="I46" s="99">
        <v>537</v>
      </c>
      <c r="J46" s="25" t="str">
        <f>IF(AND($C$44&gt;=B46,$C$44&lt;=C46),$C$44,"")</f>
        <v/>
      </c>
    </row>
    <row r="47" spans="1:12" ht="12.45" customHeight="1" thickBot="1">
      <c r="A47" s="45" t="s">
        <v>11</v>
      </c>
      <c r="B47" s="46">
        <v>2</v>
      </c>
      <c r="C47" s="47">
        <v>24</v>
      </c>
      <c r="D47" s="81">
        <v>259</v>
      </c>
      <c r="E47" s="82">
        <v>518</v>
      </c>
      <c r="F47" s="85">
        <v>777</v>
      </c>
      <c r="G47" s="81">
        <v>159</v>
      </c>
      <c r="H47" s="82">
        <v>318</v>
      </c>
      <c r="I47" s="83">
        <v>477</v>
      </c>
      <c r="J47" s="25">
        <f>IF(AND($C$44&gt;=B47,$C$44&lt;=C47),$C$44,"")</f>
        <v>2</v>
      </c>
    </row>
    <row r="48" spans="1:12" ht="66" customHeight="1" thickTop="1" thickBot="1">
      <c r="C48" s="31"/>
      <c r="D48" s="206" t="s">
        <v>60</v>
      </c>
      <c r="E48" s="207"/>
      <c r="F48" s="207"/>
      <c r="G48" s="62"/>
      <c r="H48" s="188" t="s">
        <v>162</v>
      </c>
      <c r="I48" s="188"/>
      <c r="J48" s="188"/>
    </row>
    <row r="49" spans="1:12" ht="27" customHeight="1" thickTop="1" thickBot="1">
      <c r="A49" s="195" t="s">
        <v>139</v>
      </c>
      <c r="B49" s="196"/>
      <c r="C49" s="197"/>
      <c r="D49" s="214" t="s">
        <v>164</v>
      </c>
      <c r="E49" s="215"/>
      <c r="F49" s="215"/>
      <c r="G49" s="215"/>
      <c r="H49" s="215"/>
      <c r="I49" s="245"/>
      <c r="J49" s="23"/>
    </row>
    <row r="50" spans="1:12" ht="25.05" customHeight="1" thickTop="1">
      <c r="A50" s="198"/>
      <c r="B50" s="199"/>
      <c r="C50" s="200"/>
      <c r="D50" s="201" t="s">
        <v>14</v>
      </c>
      <c r="E50" s="202"/>
      <c r="F50" s="208"/>
      <c r="G50" s="217" t="s">
        <v>13</v>
      </c>
      <c r="H50" s="218"/>
      <c r="I50" s="246"/>
      <c r="J50" s="23" t="s">
        <v>2</v>
      </c>
    </row>
    <row r="51" spans="1:12" ht="13.05" customHeight="1" thickBot="1">
      <c r="A51" s="198"/>
      <c r="B51" s="199"/>
      <c r="C51" s="200"/>
      <c r="D51" s="55" t="s">
        <v>37</v>
      </c>
      <c r="E51" s="56" t="s">
        <v>38</v>
      </c>
      <c r="F51" s="57" t="s">
        <v>39</v>
      </c>
      <c r="G51" s="55" t="s">
        <v>37</v>
      </c>
      <c r="H51" s="56" t="s">
        <v>38</v>
      </c>
      <c r="I51" s="57" t="s">
        <v>39</v>
      </c>
      <c r="J51" s="23"/>
    </row>
    <row r="52" spans="1:12" ht="27.9" customHeight="1" thickTop="1" thickBot="1">
      <c r="A52" s="228" t="s">
        <v>22</v>
      </c>
      <c r="B52" s="229"/>
      <c r="C52" s="49">
        <v>1</v>
      </c>
      <c r="D52" s="220">
        <f>(IF($C$52&lt;=0,"зазначте",IF(N($C$52)&gt;99,"відправте",$C$52*D54)))</f>
        <v>319</v>
      </c>
      <c r="E52" s="220">
        <f>(IF($C$52&lt;=0,"",IF(N($C$52)&gt;99,"",$C$52*E54)))</f>
        <v>638</v>
      </c>
      <c r="F52" s="212">
        <f>(IF($C$52&lt;=0,"кількість",IF(N($C$52)&gt;99,"запит",$C$52*F54)))</f>
        <v>957</v>
      </c>
      <c r="G52" s="220">
        <f>(IF($C$52&lt;=0,"обікових",IF(N($C$52)&gt;99,"своєму",$C$52*G54)))</f>
        <v>199</v>
      </c>
      <c r="H52" s="247">
        <f>(IF($C$52&lt;=0,"записів",IF(N($C$52)&gt;99,"Постач-ку",$C$52*H54)))</f>
        <v>398</v>
      </c>
      <c r="I52" s="212">
        <f>(IF($C$52&lt;=0,"",IF(N($C$52)&gt;99,"",$C$52*I54)))</f>
        <v>597</v>
      </c>
      <c r="J52" s="211"/>
    </row>
    <row r="53" spans="1:12" ht="20.399999999999999" customHeight="1" thickTop="1">
      <c r="A53" s="42" t="s">
        <v>3</v>
      </c>
      <c r="B53" s="184">
        <v>1</v>
      </c>
      <c r="C53" s="185"/>
      <c r="D53" s="221"/>
      <c r="E53" s="221"/>
      <c r="F53" s="213"/>
      <c r="G53" s="221"/>
      <c r="H53" s="179"/>
      <c r="I53" s="213"/>
      <c r="J53" s="211"/>
    </row>
    <row r="54" spans="1:12" ht="12.45" customHeight="1" thickBot="1">
      <c r="A54" s="50" t="s">
        <v>9</v>
      </c>
      <c r="B54" s="51">
        <v>1</v>
      </c>
      <c r="C54" s="52"/>
      <c r="D54" s="86">
        <v>319</v>
      </c>
      <c r="E54" s="87">
        <v>638</v>
      </c>
      <c r="F54" s="88">
        <v>957</v>
      </c>
      <c r="G54" s="86">
        <v>199</v>
      </c>
      <c r="H54" s="87">
        <v>398</v>
      </c>
      <c r="I54" s="88">
        <v>597</v>
      </c>
      <c r="J54" s="25" t="str">
        <f>IF(AND($C$52&gt;=B54,$C$52&lt;=C54),$C$52,"")</f>
        <v/>
      </c>
    </row>
    <row r="55" spans="1:12" ht="63.6" customHeight="1" thickTop="1" thickBot="1">
      <c r="D55" s="207" t="s">
        <v>30</v>
      </c>
      <c r="E55" s="207"/>
      <c r="F55" s="207"/>
      <c r="G55" s="31"/>
      <c r="H55" s="188" t="s">
        <v>162</v>
      </c>
      <c r="I55" s="188"/>
      <c r="J55" s="188"/>
    </row>
    <row r="56" spans="1:12" ht="27" customHeight="1" thickTop="1" thickBot="1">
      <c r="A56" s="195" t="s">
        <v>75</v>
      </c>
      <c r="B56" s="196"/>
      <c r="C56" s="197"/>
      <c r="D56" s="186" t="s">
        <v>164</v>
      </c>
      <c r="E56" s="187"/>
      <c r="F56" s="187"/>
      <c r="G56" s="151"/>
      <c r="H56" s="152"/>
      <c r="I56" s="152"/>
      <c r="J56" s="23"/>
    </row>
    <row r="57" spans="1:12" ht="25.05" customHeight="1" thickTop="1">
      <c r="A57" s="198"/>
      <c r="B57" s="199"/>
      <c r="C57" s="200"/>
      <c r="D57" s="230" t="s">
        <v>13</v>
      </c>
      <c r="E57" s="218"/>
      <c r="F57" s="219"/>
      <c r="G57" s="204"/>
      <c r="H57" s="205"/>
      <c r="I57" s="205"/>
      <c r="J57" s="23" t="s">
        <v>2</v>
      </c>
    </row>
    <row r="58" spans="1:12" ht="13.05" customHeight="1" thickBot="1">
      <c r="A58" s="198"/>
      <c r="B58" s="199"/>
      <c r="C58" s="200"/>
      <c r="D58" s="55" t="s">
        <v>37</v>
      </c>
      <c r="E58" s="56" t="s">
        <v>38</v>
      </c>
      <c r="F58" s="73" t="s">
        <v>39</v>
      </c>
      <c r="G58" s="153"/>
      <c r="H58" s="150"/>
      <c r="I58" s="150"/>
      <c r="J58" s="23"/>
    </row>
    <row r="59" spans="1:12" ht="27.9" customHeight="1" thickTop="1" thickBot="1">
      <c r="A59" s="174" t="s">
        <v>83</v>
      </c>
      <c r="B59" s="175"/>
      <c r="C59" s="48">
        <v>2</v>
      </c>
      <c r="D59" s="176">
        <f>IF($C$59=1,"мінімум",IF($C$59=2,D61*2,IF($C$59=3,D62*3,IF($C$59=4,D63*4,(IF($C$59&lt;=0,"зазначте",IF(AND($C$59&gt;=B64,$C$59&lt;=C64),D64*N($C$59),IF(AND($C$59&gt;=B65,$C$59&lt;=C65),D65*N($C$59),"дивіться"))))))))</f>
        <v>678</v>
      </c>
      <c r="E59" s="178">
        <f>IF($C$59=1,"для",IF($C$59=2,E61*2,IF($C$59=3,E62*3,IF($C$59=4,E63*4,(IF($C$59&lt;=0,"кількість",IF(AND($C$59&gt;=B64,$C$59&lt;=C64),E64*N($C$59),IF(AND($C$59&gt;=B65,$C$59&lt;=C65),E65*N($C$59),""))))))))</f>
        <v>1356</v>
      </c>
      <c r="F59" s="180">
        <f>IF($C$59=1,"2-х",IF($C$59=2,F61*2,IF($C$59=3,F62*3,IF($C$59=4,F63*4,(IF($C$59&lt;=0,"ПК",IF(AND($C$59&gt;=B64,$C$59&lt;=C64),F64*N($C$59),IF(AND($C$59&gt;=B65,$C$59&lt;=C65),F65*N($C$59),"ESET"))))))))</f>
        <v>2034</v>
      </c>
      <c r="G59" s="182"/>
      <c r="H59" s="183"/>
      <c r="I59" s="183"/>
      <c r="J59" s="5"/>
    </row>
    <row r="60" spans="1:12" ht="15" customHeight="1" thickTop="1">
      <c r="A60" s="42" t="s">
        <v>3</v>
      </c>
      <c r="B60" s="184" t="s">
        <v>8</v>
      </c>
      <c r="C60" s="185"/>
      <c r="D60" s="177"/>
      <c r="E60" s="179"/>
      <c r="F60" s="181"/>
      <c r="G60" s="182"/>
      <c r="H60" s="183"/>
      <c r="I60" s="183"/>
      <c r="J60" s="5"/>
    </row>
    <row r="61" spans="1:12" ht="12" customHeight="1">
      <c r="A61" s="43" t="s">
        <v>17</v>
      </c>
      <c r="B61" s="27">
        <v>2</v>
      </c>
      <c r="C61" s="44">
        <v>2</v>
      </c>
      <c r="D61" s="76">
        <v>339</v>
      </c>
      <c r="E61" s="77">
        <v>678</v>
      </c>
      <c r="F61" s="80">
        <v>1017</v>
      </c>
      <c r="G61" s="154"/>
      <c r="H61" s="107"/>
      <c r="I61" s="107"/>
      <c r="J61" s="40">
        <v>231.84</v>
      </c>
      <c r="K61" s="24">
        <v>347.64</v>
      </c>
      <c r="L61" s="24">
        <v>463.56</v>
      </c>
    </row>
    <row r="62" spans="1:12" ht="12">
      <c r="A62" s="43" t="s">
        <v>18</v>
      </c>
      <c r="B62" s="27">
        <v>3</v>
      </c>
      <c r="C62" s="44">
        <v>3</v>
      </c>
      <c r="D62" s="76">
        <v>289</v>
      </c>
      <c r="E62" s="77">
        <v>578</v>
      </c>
      <c r="F62" s="80">
        <v>867</v>
      </c>
      <c r="G62" s="154"/>
      <c r="H62" s="107"/>
      <c r="I62" s="107"/>
      <c r="J62" s="40">
        <v>198.6</v>
      </c>
      <c r="K62" s="24">
        <v>297.84000000000003</v>
      </c>
      <c r="L62" s="24">
        <v>397.08</v>
      </c>
    </row>
    <row r="63" spans="1:12" ht="12">
      <c r="A63" s="43" t="s">
        <v>19</v>
      </c>
      <c r="B63" s="27">
        <v>4</v>
      </c>
      <c r="C63" s="44">
        <v>4</v>
      </c>
      <c r="D63" s="76">
        <v>289</v>
      </c>
      <c r="E63" s="77">
        <v>578</v>
      </c>
      <c r="F63" s="80">
        <v>867</v>
      </c>
      <c r="G63" s="154"/>
      <c r="H63" s="107"/>
      <c r="I63" s="107"/>
      <c r="J63" s="40">
        <v>198.6</v>
      </c>
      <c r="K63" s="24">
        <v>297.84000000000003</v>
      </c>
      <c r="L63" s="24">
        <v>397.08</v>
      </c>
    </row>
    <row r="64" spans="1:12" ht="12">
      <c r="A64" s="43" t="s">
        <v>20</v>
      </c>
      <c r="B64" s="27">
        <v>5</v>
      </c>
      <c r="C64" s="44">
        <v>10</v>
      </c>
      <c r="D64" s="76">
        <v>289</v>
      </c>
      <c r="E64" s="77">
        <v>578</v>
      </c>
      <c r="F64" s="80">
        <v>867</v>
      </c>
      <c r="G64" s="154"/>
      <c r="H64" s="107"/>
      <c r="I64" s="107"/>
      <c r="J64" s="40">
        <v>220.56</v>
      </c>
      <c r="K64" s="24">
        <v>330.84000000000003</v>
      </c>
      <c r="L64" s="24">
        <v>441</v>
      </c>
    </row>
    <row r="65" spans="1:16" ht="12.6" thickBot="1">
      <c r="A65" s="45" t="s">
        <v>21</v>
      </c>
      <c r="B65" s="46">
        <v>11</v>
      </c>
      <c r="C65" s="47">
        <v>24</v>
      </c>
      <c r="D65" s="81">
        <v>289</v>
      </c>
      <c r="E65" s="82">
        <v>578</v>
      </c>
      <c r="F65" s="85">
        <v>867</v>
      </c>
      <c r="G65" s="154"/>
      <c r="H65" s="107"/>
      <c r="I65" s="107"/>
      <c r="J65" s="40">
        <v>208.56</v>
      </c>
      <c r="K65" s="24">
        <v>312.84000000000003</v>
      </c>
      <c r="L65" s="24">
        <v>417</v>
      </c>
    </row>
    <row r="66" spans="1:16" ht="4.05" customHeight="1" thickTop="1">
      <c r="A66" s="105"/>
      <c r="B66" s="106"/>
      <c r="C66" s="106"/>
      <c r="D66" s="107"/>
      <c r="E66" s="107"/>
      <c r="F66" s="107"/>
      <c r="G66" s="107"/>
      <c r="H66" s="107"/>
      <c r="I66" s="107"/>
      <c r="J66" s="40"/>
    </row>
    <row r="67" spans="1:16" ht="61.05" customHeight="1" thickBot="1">
      <c r="C67" s="31"/>
      <c r="D67" s="206" t="s">
        <v>31</v>
      </c>
      <c r="E67" s="207"/>
      <c r="F67" s="207"/>
      <c r="G67" s="62"/>
      <c r="H67" s="188" t="s">
        <v>162</v>
      </c>
      <c r="I67" s="188"/>
      <c r="J67" s="188"/>
    </row>
    <row r="68" spans="1:16" s="2" customFormat="1" ht="27" customHeight="1" thickTop="1" thickBot="1">
      <c r="A68" s="195" t="s">
        <v>46</v>
      </c>
      <c r="B68" s="196"/>
      <c r="C68" s="197"/>
      <c r="D68" s="186" t="s">
        <v>164</v>
      </c>
      <c r="E68" s="187"/>
      <c r="F68" s="210"/>
      <c r="G68" s="151"/>
      <c r="H68" s="152"/>
      <c r="I68" s="152"/>
      <c r="J68" s="1"/>
    </row>
    <row r="69" spans="1:16" s="2" customFormat="1" ht="25.05" customHeight="1" thickTop="1">
      <c r="A69" s="198"/>
      <c r="B69" s="199"/>
      <c r="C69" s="200"/>
      <c r="D69" s="224" t="s">
        <v>13</v>
      </c>
      <c r="E69" s="225"/>
      <c r="F69" s="226"/>
      <c r="G69" s="227"/>
      <c r="H69" s="209"/>
      <c r="I69" s="209"/>
      <c r="J69" s="3" t="s">
        <v>2</v>
      </c>
    </row>
    <row r="70" spans="1:16" s="2" customFormat="1" ht="13.05" customHeight="1" thickBot="1">
      <c r="A70" s="198"/>
      <c r="B70" s="199"/>
      <c r="C70" s="200"/>
      <c r="D70" s="55" t="s">
        <v>37</v>
      </c>
      <c r="E70" s="56" t="s">
        <v>38</v>
      </c>
      <c r="F70" s="73" t="s">
        <v>39</v>
      </c>
      <c r="G70" s="153"/>
      <c r="H70" s="150"/>
      <c r="I70" s="150"/>
      <c r="J70" s="4"/>
    </row>
    <row r="71" spans="1:16" s="2" customFormat="1" ht="27.6" customHeight="1" thickTop="1" thickBot="1">
      <c r="A71" s="174" t="s">
        <v>83</v>
      </c>
      <c r="B71" s="175"/>
      <c r="C71" s="48">
        <v>1</v>
      </c>
      <c r="D71" s="189">
        <f>IF($C$71=1,D73*1,IF($C$71=2,D74*2,IF($C$71=3,D75*3,IF($C$71=4,D76*4,IF($C$71=5,D77*5,IF($C$71=6,D78*6,IF($C$71=7,D79*7,IF($C$71=8,D80*8,IF($C$71=9,D81*9,IF($C$71=10,D82*10,(IF($C$71&lt;=0,"зазначте",IF(AND($C$71&gt;=B83,$C$71&lt;=C83),D83*N($C$71),"дивіться ")))))))))))))</f>
        <v>839</v>
      </c>
      <c r="E71" s="191">
        <f>IF($C$71=1,E73*1,IF($C$71=2,E74*2,IF($C$71=3,E75*3,IF($C$71=4,E76*4,IF($C$71=5,E77*5,IF($C$71=6,E78*6,IF($C$71=7,E79*7,IF($C$71=8,E80*8,IF($C$71=9,E81*9,IF($C$71=10,E82*10,(IF($C$71&lt;=0,"кіл-ть",IF(AND($C$71&gt;=B83,$C$71&lt;=C83),E83*N($C$71),"ESET ")))))))))))))</f>
        <v>1678</v>
      </c>
      <c r="F71" s="193">
        <f>IF($C$71=1,F73*1,IF($C$71=2,F74*2,IF($C$71=3,F75*3,IF($C$71=4,F76*4,IF($C$71=5,F77*5,IF($C$71=6,F78*6,IF($C$71=7,F79*7,IF($C$71=8,F80*8,IF($C$71=9,F81*9,IF($C$71=10,F82*10,(IF($C$71&lt;=0,"ПК",IF(AND($C$71&gt;=B83,$C$71&lt;=C83),F83*N($C$71),"PROTECT")))))))))))))</f>
        <v>2517</v>
      </c>
      <c r="G71" s="182"/>
      <c r="H71" s="183"/>
      <c r="I71" s="183"/>
      <c r="J71" s="5"/>
    </row>
    <row r="72" spans="1:16" s="2" customFormat="1" ht="13.5" customHeight="1" thickTop="1" thickBot="1">
      <c r="A72" s="42" t="s">
        <v>3</v>
      </c>
      <c r="B72" s="184" t="s">
        <v>8</v>
      </c>
      <c r="C72" s="185"/>
      <c r="D72" s="190"/>
      <c r="E72" s="192"/>
      <c r="F72" s="194"/>
      <c r="G72" s="182"/>
      <c r="H72" s="183"/>
      <c r="I72" s="183"/>
      <c r="J72" s="5"/>
    </row>
    <row r="73" spans="1:16" s="2" customFormat="1" ht="13.5" customHeight="1" thickTop="1">
      <c r="A73" s="43" t="s">
        <v>23</v>
      </c>
      <c r="B73" s="27">
        <v>1</v>
      </c>
      <c r="C73" s="44">
        <v>1</v>
      </c>
      <c r="D73" s="97">
        <v>839</v>
      </c>
      <c r="E73" s="98">
        <v>1678</v>
      </c>
      <c r="F73" s="99">
        <v>2517</v>
      </c>
      <c r="G73" s="157"/>
      <c r="J73" s="5"/>
      <c r="K73" s="96"/>
      <c r="L73" s="96"/>
      <c r="M73" s="96"/>
      <c r="N73" s="96"/>
      <c r="O73" s="96"/>
      <c r="P73" s="96"/>
    </row>
    <row r="74" spans="1:16" s="2" customFormat="1" ht="13.5" customHeight="1">
      <c r="A74" s="43" t="s">
        <v>17</v>
      </c>
      <c r="B74" s="27">
        <v>2</v>
      </c>
      <c r="C74" s="44">
        <v>2</v>
      </c>
      <c r="D74" s="76">
        <v>629</v>
      </c>
      <c r="E74" s="77">
        <v>1258</v>
      </c>
      <c r="F74" s="78">
        <v>1887</v>
      </c>
      <c r="G74" s="157"/>
      <c r="J74" s="5"/>
      <c r="K74" s="96"/>
      <c r="L74" s="96"/>
      <c r="M74" s="96"/>
      <c r="N74" s="96"/>
      <c r="O74" s="96"/>
      <c r="P74" s="96"/>
    </row>
    <row r="75" spans="1:16" s="2" customFormat="1" ht="13.5" customHeight="1">
      <c r="A75" s="43" t="s">
        <v>18</v>
      </c>
      <c r="B75" s="27">
        <v>3</v>
      </c>
      <c r="C75" s="44">
        <v>3</v>
      </c>
      <c r="D75" s="76">
        <v>589</v>
      </c>
      <c r="E75" s="77">
        <v>1178</v>
      </c>
      <c r="F75" s="78">
        <v>1767</v>
      </c>
      <c r="G75" s="157"/>
      <c r="J75" s="5"/>
      <c r="K75" s="96"/>
      <c r="L75" s="96"/>
      <c r="M75" s="96"/>
      <c r="N75" s="96"/>
      <c r="O75" s="96"/>
      <c r="P75" s="96"/>
    </row>
    <row r="76" spans="1:16" s="2" customFormat="1" ht="13.5" customHeight="1">
      <c r="A76" s="142" t="s">
        <v>19</v>
      </c>
      <c r="B76" s="143">
        <v>4</v>
      </c>
      <c r="C76" s="144">
        <v>4</v>
      </c>
      <c r="D76" s="145">
        <v>539</v>
      </c>
      <c r="E76" s="146">
        <v>1078</v>
      </c>
      <c r="F76" s="147">
        <v>1617</v>
      </c>
      <c r="G76" s="157"/>
      <c r="J76" s="5"/>
      <c r="K76" s="96"/>
      <c r="L76" s="96"/>
      <c r="M76" s="96"/>
      <c r="N76" s="96"/>
      <c r="O76" s="96"/>
      <c r="P76" s="96"/>
    </row>
    <row r="77" spans="1:16" s="2" customFormat="1" ht="13.5" customHeight="1">
      <c r="A77" s="142" t="s">
        <v>129</v>
      </c>
      <c r="B77" s="143">
        <v>5</v>
      </c>
      <c r="C77" s="144">
        <v>5</v>
      </c>
      <c r="D77" s="145">
        <v>479</v>
      </c>
      <c r="E77" s="146">
        <v>958</v>
      </c>
      <c r="F77" s="147">
        <v>1437</v>
      </c>
      <c r="G77" s="157"/>
      <c r="J77" s="5"/>
      <c r="K77" s="96"/>
      <c r="L77" s="96"/>
      <c r="M77" s="96"/>
      <c r="N77" s="96"/>
      <c r="O77" s="96"/>
      <c r="P77" s="96"/>
    </row>
    <row r="78" spans="1:16" s="2" customFormat="1" ht="13.5" customHeight="1">
      <c r="A78" s="142" t="s">
        <v>130</v>
      </c>
      <c r="B78" s="143">
        <v>6</v>
      </c>
      <c r="C78" s="144">
        <v>6</v>
      </c>
      <c r="D78" s="145">
        <v>449</v>
      </c>
      <c r="E78" s="146">
        <v>898</v>
      </c>
      <c r="F78" s="147">
        <v>1347</v>
      </c>
      <c r="G78" s="157"/>
      <c r="J78" s="5"/>
      <c r="K78" s="96"/>
      <c r="L78" s="96"/>
      <c r="M78" s="96"/>
      <c r="N78" s="96"/>
      <c r="O78" s="96"/>
      <c r="P78" s="96"/>
    </row>
    <row r="79" spans="1:16" s="2" customFormat="1" ht="13.5" customHeight="1">
      <c r="A79" s="142" t="s">
        <v>131</v>
      </c>
      <c r="B79" s="143">
        <v>7</v>
      </c>
      <c r="C79" s="144">
        <v>7</v>
      </c>
      <c r="D79" s="145">
        <v>419</v>
      </c>
      <c r="E79" s="146">
        <v>838</v>
      </c>
      <c r="F79" s="147">
        <v>1257</v>
      </c>
      <c r="G79" s="157"/>
      <c r="J79" s="5"/>
      <c r="K79" s="96"/>
      <c r="L79" s="96"/>
      <c r="M79" s="96"/>
      <c r="N79" s="96"/>
      <c r="O79" s="96"/>
      <c r="P79" s="96"/>
    </row>
    <row r="80" spans="1:16" s="2" customFormat="1" ht="13.5" customHeight="1">
      <c r="A80" s="142" t="s">
        <v>132</v>
      </c>
      <c r="B80" s="143">
        <v>8</v>
      </c>
      <c r="C80" s="144">
        <v>8</v>
      </c>
      <c r="D80" s="145">
        <v>389</v>
      </c>
      <c r="E80" s="146">
        <v>778</v>
      </c>
      <c r="F80" s="147">
        <v>1167</v>
      </c>
      <c r="G80" s="157"/>
      <c r="J80" s="5"/>
      <c r="K80" s="96"/>
      <c r="L80" s="96"/>
      <c r="M80" s="96"/>
      <c r="N80" s="96"/>
      <c r="O80" s="96"/>
      <c r="P80" s="96"/>
    </row>
    <row r="81" spans="1:16" s="2" customFormat="1" ht="13.5" customHeight="1">
      <c r="A81" s="142" t="s">
        <v>133</v>
      </c>
      <c r="B81" s="143">
        <v>9</v>
      </c>
      <c r="C81" s="144">
        <v>9</v>
      </c>
      <c r="D81" s="145">
        <v>379</v>
      </c>
      <c r="E81" s="146">
        <v>758</v>
      </c>
      <c r="F81" s="147">
        <v>1137</v>
      </c>
      <c r="G81" s="157"/>
      <c r="J81" s="5"/>
      <c r="K81" s="96"/>
      <c r="L81" s="96"/>
      <c r="M81" s="96"/>
      <c r="N81" s="96"/>
      <c r="O81" s="96"/>
      <c r="P81" s="96"/>
    </row>
    <row r="82" spans="1:16" s="2" customFormat="1" ht="13.5" customHeight="1">
      <c r="A82" s="142" t="s">
        <v>134</v>
      </c>
      <c r="B82" s="143">
        <v>10</v>
      </c>
      <c r="C82" s="144">
        <v>10</v>
      </c>
      <c r="D82" s="145">
        <v>359</v>
      </c>
      <c r="E82" s="146">
        <v>718</v>
      </c>
      <c r="F82" s="147">
        <v>1077</v>
      </c>
      <c r="G82" s="157"/>
      <c r="J82" s="5"/>
      <c r="K82" s="96"/>
      <c r="L82" s="96"/>
      <c r="M82" s="96"/>
      <c r="N82" s="96"/>
      <c r="O82" s="96"/>
      <c r="P82" s="96"/>
    </row>
    <row r="83" spans="1:16" s="2" customFormat="1" ht="13.5" customHeight="1" thickBot="1">
      <c r="A83" s="45" t="s">
        <v>21</v>
      </c>
      <c r="B83" s="46">
        <v>11</v>
      </c>
      <c r="C83" s="47">
        <v>24</v>
      </c>
      <c r="D83" s="81">
        <v>355</v>
      </c>
      <c r="E83" s="82">
        <v>707</v>
      </c>
      <c r="F83" s="83">
        <v>1061</v>
      </c>
      <c r="G83" s="157"/>
      <c r="J83" s="5"/>
      <c r="K83" s="40"/>
      <c r="L83" s="24"/>
      <c r="M83" s="24"/>
    </row>
    <row r="84" spans="1:16" s="2" customFormat="1" ht="6.45" customHeight="1" thickTop="1">
      <c r="J84" s="6">
        <f>IF($C$59&gt;=1,$C$59,"")</f>
        <v>2</v>
      </c>
      <c r="K84" s="40"/>
      <c r="L84" s="24"/>
      <c r="M84" s="24"/>
    </row>
    <row r="85" spans="1:16" ht="4.2" customHeight="1">
      <c r="A85" s="240"/>
      <c r="B85" s="240"/>
      <c r="C85" s="240"/>
      <c r="D85" s="240"/>
      <c r="E85" s="240"/>
      <c r="F85" s="240"/>
      <c r="G85" s="240"/>
      <c r="H85" s="240"/>
      <c r="I85" s="240"/>
      <c r="J85" s="26"/>
    </row>
    <row r="86" spans="1:16" ht="11.4" hidden="1"/>
    <row r="87" spans="1:16" ht="11.4" hidden="1"/>
    <row r="88" spans="1:16" ht="11.4" hidden="1"/>
    <row r="89" spans="1:16" ht="11.4" hidden="1"/>
    <row r="90" spans="1:16" ht="11.4" hidden="1"/>
    <row r="91" spans="1:16" ht="11.4" hidden="1"/>
    <row r="92" spans="1:16" ht="11.4" hidden="1"/>
    <row r="93" spans="1:16" ht="11.4" hidden="1"/>
    <row r="94" spans="1:16" ht="11.4" hidden="1"/>
    <row r="95" spans="1:16" ht="11.4" hidden="1"/>
    <row r="96" spans="1:16" ht="11.4" hidden="1"/>
    <row r="97" ht="11.4" hidden="1"/>
    <row r="98" ht="11.4" hidden="1"/>
    <row r="99" ht="11.4" hidden="1"/>
    <row r="100" ht="11.4" hidden="1"/>
    <row r="101" ht="11.4" hidden="1"/>
    <row r="102" ht="11.4" hidden="1"/>
    <row r="103" ht="11.4" hidden="1"/>
    <row r="104" ht="11.4" hidden="1"/>
    <row r="105" ht="11.4" hidden="1"/>
    <row r="106" ht="11.4" hidden="1"/>
    <row r="107" ht="11.4" hidden="1"/>
    <row r="108" ht="11.4" hidden="1"/>
    <row r="109" ht="11.4" hidden="1"/>
    <row r="110" ht="11.4" hidden="1"/>
    <row r="111" ht="11.4" hidden="1"/>
    <row r="112" ht="11.4" hidden="1"/>
    <row r="113" ht="11.4" hidden="1"/>
    <row r="114" ht="11.4" hidden="1"/>
    <row r="115" ht="11.4" hidden="1"/>
    <row r="116" ht="11.4" hidden="1"/>
    <row r="117" ht="11.4" hidden="1"/>
    <row r="118" ht="11.4" hidden="1"/>
    <row r="119" ht="11.4" hidden="1"/>
    <row r="120" ht="11.4" hidden="1"/>
    <row r="121" ht="11.4" hidden="1"/>
    <row r="122" ht="11.4" hidden="1"/>
    <row r="123" ht="11.4" hidden="1"/>
    <row r="124" ht="11.4" hidden="1"/>
    <row r="125" ht="11.4" hidden="1"/>
    <row r="126" ht="11.4" hidden="1"/>
    <row r="127" ht="11.4" hidden="1"/>
    <row r="128" ht="11.4" hidden="1"/>
    <row r="129" ht="11.4" hidden="1"/>
    <row r="130" ht="11.4" hidden="1"/>
    <row r="131" ht="11.4" hidden="1"/>
    <row r="132" ht="11.4" hidden="1"/>
    <row r="133" ht="11.4" hidden="1"/>
    <row r="134" ht="11.4" hidden="1"/>
    <row r="135" ht="11.4" hidden="1"/>
    <row r="136" ht="11.4" hidden="1"/>
    <row r="137" ht="11.4" hidden="1"/>
    <row r="138" ht="11.4" hidden="1"/>
    <row r="139" ht="11.4" hidden="1"/>
    <row r="140" ht="11.4" hidden="1"/>
    <row r="141" ht="11.4" hidden="1"/>
    <row r="142" ht="11.4" hidden="1"/>
    <row r="143" ht="11.4" hidden="1"/>
    <row r="144" ht="11.4" hidden="1"/>
    <row r="145" ht="11.4" hidden="1"/>
    <row r="146" ht="11.4" hidden="1"/>
    <row r="147" ht="11.4" hidden="1"/>
    <row r="148" ht="11.4" hidden="1"/>
    <row r="149" ht="11.4" hidden="1"/>
    <row r="150" ht="11.4" hidden="1"/>
    <row r="151" ht="11.4" hidden="1"/>
    <row r="152" ht="11.4" hidden="1"/>
    <row r="153" ht="11.4" hidden="1"/>
    <row r="154" ht="11.4" hidden="1"/>
    <row r="155" ht="11.4" hidden="1"/>
    <row r="156" ht="11.4" hidden="1"/>
    <row r="157" ht="11.4" hidden="1"/>
    <row r="158" ht="11.4" hidden="1"/>
    <row r="159" ht="11.4" hidden="1"/>
    <row r="160" ht="11.4" hidden="1"/>
    <row r="161" ht="11.4" hidden="1"/>
    <row r="162" ht="11.4" hidden="1"/>
    <row r="163" ht="11.4" hidden="1"/>
    <row r="164" ht="11.4" hidden="1"/>
    <row r="165" ht="11.4" hidden="1"/>
    <row r="166" ht="11.4" hidden="1"/>
    <row r="167" ht="11.4" hidden="1"/>
    <row r="168" ht="11.4" hidden="1"/>
    <row r="169" ht="11.4" hidden="1"/>
    <row r="170" ht="11.4" hidden="1"/>
    <row r="171" ht="11.4" hidden="1"/>
    <row r="172" ht="11.4" hidden="1"/>
    <row r="173" ht="11.4" hidden="1"/>
    <row r="174" ht="11.4" hidden="1"/>
    <row r="175" ht="11.4" hidden="1"/>
    <row r="176" ht="11.4" hidden="1"/>
    <row r="177" ht="11.4" hidden="1"/>
    <row r="178" ht="11.4" hidden="1"/>
    <row r="179" ht="11.4" hidden="1"/>
    <row r="180" ht="11.4" hidden="1"/>
    <row r="181" ht="11.4" hidden="1"/>
    <row r="182" ht="11.4" hidden="1"/>
    <row r="183" ht="11.4" hidden="1"/>
    <row r="184" ht="11.4" hidden="1"/>
    <row r="185" ht="11.4" hidden="1"/>
    <row r="186" ht="11.4" hidden="1"/>
    <row r="187" ht="11.4" hidden="1"/>
    <row r="188" ht="11.4" hidden="1"/>
    <row r="189" ht="11.4" hidden="1"/>
    <row r="190" ht="11.4" hidden="1"/>
    <row r="191" ht="11.4" hidden="1"/>
    <row r="192" ht="11.4" hidden="1"/>
    <row r="193" ht="11.4" hidden="1"/>
    <row r="194" ht="11.4" hidden="1"/>
    <row r="195" ht="11.4" hidden="1"/>
    <row r="196" ht="11.4" hidden="1"/>
    <row r="197" ht="11.4" hidden="1"/>
    <row r="198" ht="11.4" hidden="1"/>
    <row r="199" ht="11.4" hidden="1"/>
    <row r="200" ht="11.4" hidden="1"/>
    <row r="201" ht="11.4" hidden="1"/>
    <row r="202" ht="11.4" hidden="1"/>
    <row r="203" ht="11.4" hidden="1"/>
    <row r="204" ht="11.4" hidden="1"/>
    <row r="205" ht="11.4" hidden="1"/>
    <row r="206" ht="11.4" hidden="1"/>
    <row r="207" ht="11.4" hidden="1"/>
    <row r="208" ht="11.4" hidden="1"/>
    <row r="209" spans="10:10" ht="11.4" hidden="1"/>
    <row r="210" spans="10:10" ht="11.4" hidden="1"/>
    <row r="211" spans="10:10" ht="11.4" hidden="1"/>
    <row r="212" spans="10:10" ht="11.4" hidden="1"/>
    <row r="213" spans="10:10" ht="11.4" hidden="1"/>
    <row r="214" spans="10:10" ht="11.4" hidden="1">
      <c r="J214" s="24"/>
    </row>
    <row r="215" spans="10:10" ht="11.4" hidden="1">
      <c r="J215" s="24"/>
    </row>
    <row r="216" spans="10:10" ht="11.4" hidden="1">
      <c r="J216" s="24"/>
    </row>
    <row r="217" spans="10:10" ht="11.4" hidden="1">
      <c r="J217" s="24"/>
    </row>
    <row r="218" spans="10:10" ht="11.4" hidden="1">
      <c r="J218" s="24"/>
    </row>
    <row r="219" spans="10:10" ht="11.4" hidden="1">
      <c r="J219" s="24"/>
    </row>
    <row r="220" spans="10:10" ht="11.4" hidden="1">
      <c r="J220" s="24"/>
    </row>
    <row r="221" spans="10:10" ht="11.4" hidden="1">
      <c r="J221" s="24"/>
    </row>
    <row r="222" spans="10:10" ht="11.4" hidden="1">
      <c r="J222" s="24"/>
    </row>
    <row r="223" spans="10:10" ht="11.4" hidden="1">
      <c r="J223" s="24"/>
    </row>
    <row r="224" spans="10:10" ht="11.4" hidden="1">
      <c r="J224" s="24"/>
    </row>
    <row r="225" spans="1:13" ht="11.4" hidden="1">
      <c r="J225" s="24"/>
    </row>
    <row r="226" spans="1:13" ht="11.4" hidden="1">
      <c r="J226" s="24"/>
    </row>
    <row r="227" spans="1:13" ht="11.4" hidden="1">
      <c r="J227" s="24"/>
    </row>
    <row r="228" spans="1:13" ht="11.4" hidden="1">
      <c r="J228" s="24"/>
    </row>
    <row r="230" spans="1:13" ht="12.75" hidden="1" customHeight="1" thickTop="1"/>
    <row r="236" spans="1:13" s="8" customFormat="1" ht="4.2">
      <c r="A236" s="241"/>
      <c r="B236" s="241"/>
      <c r="C236" s="241"/>
      <c r="D236" s="241"/>
      <c r="E236" s="241"/>
      <c r="F236" s="241"/>
      <c r="G236" s="241"/>
      <c r="H236" s="241"/>
      <c r="I236" s="241"/>
      <c r="J236" s="7"/>
      <c r="K236" s="10"/>
      <c r="L236" s="10"/>
      <c r="M236" s="10"/>
    </row>
  </sheetData>
  <sheetProtection algorithmName="SHA-512" hashValue="/SPl2gTJIzSA4v3zw+/8XccMlUF45XrTESMxjhYLkTEmh09ntwAumk2l3w0PbUL4MoMa1nJ/AQBoScP5NZwIkg==" saltValue="W6X1MQdHXyZ5AHN3eneZxQ==" spinCount="100000" sheet="1" objects="1" scenarios="1"/>
  <mergeCells count="104">
    <mergeCell ref="D29:F29"/>
    <mergeCell ref="A85:C85"/>
    <mergeCell ref="D85:F85"/>
    <mergeCell ref="G85:I85"/>
    <mergeCell ref="A236:I236"/>
    <mergeCell ref="A41:C43"/>
    <mergeCell ref="D42:F42"/>
    <mergeCell ref="G42:I42"/>
    <mergeCell ref="D41:I41"/>
    <mergeCell ref="A49:C51"/>
    <mergeCell ref="D49:I49"/>
    <mergeCell ref="D50:F50"/>
    <mergeCell ref="G50:I50"/>
    <mergeCell ref="B53:C53"/>
    <mergeCell ref="H52:H53"/>
    <mergeCell ref="E52:E53"/>
    <mergeCell ref="D40:F40"/>
    <mergeCell ref="H48:J48"/>
    <mergeCell ref="D48:F48"/>
    <mergeCell ref="D55:F55"/>
    <mergeCell ref="H55:J55"/>
    <mergeCell ref="D67:F67"/>
    <mergeCell ref="H67:J67"/>
    <mergeCell ref="H59:H60"/>
    <mergeCell ref="J44:J45"/>
    <mergeCell ref="G44:G45"/>
    <mergeCell ref="H44:H45"/>
    <mergeCell ref="I44:I45"/>
    <mergeCell ref="B45:C45"/>
    <mergeCell ref="A44:B44"/>
    <mergeCell ref="D44:D45"/>
    <mergeCell ref="E44:E45"/>
    <mergeCell ref="F44:F45"/>
    <mergeCell ref="I71:I72"/>
    <mergeCell ref="D71:D72"/>
    <mergeCell ref="E71:E72"/>
    <mergeCell ref="F71:F72"/>
    <mergeCell ref="G71:G72"/>
    <mergeCell ref="B72:C72"/>
    <mergeCell ref="A71:B71"/>
    <mergeCell ref="D52:D53"/>
    <mergeCell ref="A52:B52"/>
    <mergeCell ref="H71:H72"/>
    <mergeCell ref="D56:F56"/>
    <mergeCell ref="D68:F68"/>
    <mergeCell ref="A56:C58"/>
    <mergeCell ref="D57:F57"/>
    <mergeCell ref="G57:I57"/>
    <mergeCell ref="H33:H34"/>
    <mergeCell ref="I33:I34"/>
    <mergeCell ref="A33:B33"/>
    <mergeCell ref="D33:D34"/>
    <mergeCell ref="A68:C70"/>
    <mergeCell ref="B60:C60"/>
    <mergeCell ref="D59:D60"/>
    <mergeCell ref="D69:F69"/>
    <mergeCell ref="G69:I69"/>
    <mergeCell ref="I59:I60"/>
    <mergeCell ref="A59:B59"/>
    <mergeCell ref="E59:E60"/>
    <mergeCell ref="F59:F60"/>
    <mergeCell ref="G59:G60"/>
    <mergeCell ref="D1:F1"/>
    <mergeCell ref="A2:C4"/>
    <mergeCell ref="D3:F3"/>
    <mergeCell ref="G3:I3"/>
    <mergeCell ref="D2:F2"/>
    <mergeCell ref="H1:I1"/>
    <mergeCell ref="J52:J53"/>
    <mergeCell ref="I52:I53"/>
    <mergeCell ref="H40:J40"/>
    <mergeCell ref="H29:I29"/>
    <mergeCell ref="A30:C32"/>
    <mergeCell ref="D30:I30"/>
    <mergeCell ref="D31:F31"/>
    <mergeCell ref="G31:I31"/>
    <mergeCell ref="G52:G53"/>
    <mergeCell ref="F52:F53"/>
    <mergeCell ref="E33:E34"/>
    <mergeCell ref="F33:F34"/>
    <mergeCell ref="G33:G34"/>
    <mergeCell ref="B34:C34"/>
    <mergeCell ref="H5:H6"/>
    <mergeCell ref="I5:I6"/>
    <mergeCell ref="B6:C6"/>
    <mergeCell ref="D18:F18"/>
    <mergeCell ref="H18:I18"/>
    <mergeCell ref="A5:B5"/>
    <mergeCell ref="D5:D6"/>
    <mergeCell ref="E5:E6"/>
    <mergeCell ref="F5:F6"/>
    <mergeCell ref="G5:G6"/>
    <mergeCell ref="A19:C21"/>
    <mergeCell ref="D20:F20"/>
    <mergeCell ref="G20:I20"/>
    <mergeCell ref="A22:B22"/>
    <mergeCell ref="D22:D23"/>
    <mergeCell ref="E22:E23"/>
    <mergeCell ref="F22:F23"/>
    <mergeCell ref="G22:G23"/>
    <mergeCell ref="H22:H23"/>
    <mergeCell ref="I22:I23"/>
    <mergeCell ref="B23:C23"/>
    <mergeCell ref="D19:F19"/>
  </mergeCell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54"/>
  <sheetViews>
    <sheetView zoomScaleNormal="100" workbookViewId="0">
      <selection activeCell="K230" sqref="K230"/>
    </sheetView>
  </sheetViews>
  <sheetFormatPr defaultColWidth="0" defaultRowHeight="0" customHeight="1" zeroHeight="1"/>
  <cols>
    <col min="1" max="3" width="8.6640625" style="24" customWidth="1"/>
    <col min="4" max="12" width="12.6640625" style="24" customWidth="1"/>
    <col min="13" max="13" width="7.6640625" style="64" hidden="1" customWidth="1"/>
    <col min="14" max="16384" width="9.109375" style="24" hidden="1"/>
  </cols>
  <sheetData>
    <row r="1" spans="1:13" ht="77.55" customHeight="1" thickBot="1">
      <c r="C1" s="31"/>
      <c r="D1" s="248" t="s">
        <v>148</v>
      </c>
      <c r="E1" s="249"/>
      <c r="F1" s="249"/>
      <c r="G1" s="249"/>
      <c r="H1" s="249"/>
      <c r="I1" s="249"/>
      <c r="J1" s="31"/>
      <c r="K1" s="188" t="s">
        <v>162</v>
      </c>
      <c r="L1" s="188"/>
      <c r="M1" s="63" t="s">
        <v>1</v>
      </c>
    </row>
    <row r="2" spans="1:13" ht="51" customHeight="1" thickTop="1" thickBot="1">
      <c r="A2" s="195" t="s">
        <v>76</v>
      </c>
      <c r="B2" s="196"/>
      <c r="C2" s="197"/>
      <c r="D2" s="259" t="s">
        <v>78</v>
      </c>
      <c r="E2" s="260"/>
      <c r="F2" s="261"/>
      <c r="G2" s="262" t="s">
        <v>136</v>
      </c>
      <c r="H2" s="260"/>
      <c r="I2" s="260"/>
      <c r="J2" s="259" t="s">
        <v>29</v>
      </c>
      <c r="K2" s="260"/>
      <c r="L2" s="261"/>
      <c r="M2" s="63"/>
    </row>
    <row r="3" spans="1:13" ht="25.05" customHeight="1" thickTop="1">
      <c r="A3" s="198"/>
      <c r="B3" s="199"/>
      <c r="C3" s="200"/>
      <c r="D3" s="265" t="s">
        <v>14</v>
      </c>
      <c r="E3" s="266"/>
      <c r="F3" s="266"/>
      <c r="G3" s="266"/>
      <c r="H3" s="266"/>
      <c r="I3" s="267"/>
      <c r="J3" s="256" t="s">
        <v>13</v>
      </c>
      <c r="K3" s="257"/>
      <c r="L3" s="258"/>
      <c r="M3" s="63" t="s">
        <v>2</v>
      </c>
    </row>
    <row r="4" spans="1:13" ht="13.05" customHeight="1" thickBot="1">
      <c r="A4" s="198"/>
      <c r="B4" s="199"/>
      <c r="C4" s="200"/>
      <c r="D4" s="55" t="s">
        <v>37</v>
      </c>
      <c r="E4" s="56" t="s">
        <v>38</v>
      </c>
      <c r="F4" s="57" t="s">
        <v>39</v>
      </c>
      <c r="G4" s="55" t="s">
        <v>37</v>
      </c>
      <c r="H4" s="56" t="s">
        <v>38</v>
      </c>
      <c r="I4" s="57" t="s">
        <v>39</v>
      </c>
      <c r="J4" s="55" t="s">
        <v>37</v>
      </c>
      <c r="K4" s="56" t="s">
        <v>38</v>
      </c>
      <c r="L4" s="57" t="s">
        <v>39</v>
      </c>
      <c r="M4" s="63"/>
    </row>
    <row r="5" spans="1:13" ht="27.9" customHeight="1" thickTop="1" thickBot="1">
      <c r="A5" s="270" t="s">
        <v>83</v>
      </c>
      <c r="B5" s="271"/>
      <c r="C5" s="48">
        <v>5</v>
      </c>
      <c r="D5" s="251">
        <f>IF($C$5&gt;49,"надішліть",IF($C$5=0,"&lt;- зазначте",IF(N(SUM($M7:$M9))=0,"від",D7*N($M7)+D8*N($M8)+D9*N($M9))))</f>
        <v>6810</v>
      </c>
      <c r="E5" s="253">
        <f>IF($C$5&gt;49,"запит",IF($C$5=0,"СУМАРНУ",IF(N(SUM($M7:$M9))=0,"5 об'єктів",E7*N($M7)+E8*N($M8)+E9*N($M9))))</f>
        <v>12260</v>
      </c>
      <c r="F5" s="268">
        <f>IF(C5&gt;49,"Постача",IF(C5=0,"кіл-ть",IF(N(SUM($M7:$M9))=0,"",F7*N($M7)+F8*N($M8)+F9*N($M9))))</f>
        <v>18390</v>
      </c>
      <c r="G5" s="251">
        <f>IF($C$5&gt;49,"льнику",IF($C$5=0,"",IF(N(SUM($M7:$M9))=0,"від",G7*N($M7)+G8*N($M8)+G9*N($M9))))</f>
        <v>4770</v>
      </c>
      <c r="H5" s="253">
        <f>IF($C$5&gt;49,"",IF($C$5=0,"робочих",IF(N(SUM($M7:$M9))=0,"5 об'єктів",H7*N($M7)+H8*N($M8)+H9*N($M9))))</f>
        <v>8585</v>
      </c>
      <c r="I5" s="268">
        <f>IF($C$5&gt;49,"надішліть",IF($C$5=0,"станцій,",IF(N(SUM($M7:$M9))=0,"",I7*N($M7)+I8*N($M8)+I9*N($M9))))</f>
        <v>12875</v>
      </c>
      <c r="J5" s="251">
        <f>IF($C$5&gt;49,"запит",IF($C$5=0,"та",IF(N(SUM($M7:$M9))=0,"від",J7*N($M7)+J8*N($M8)+J9*N($M9))))</f>
        <v>4430</v>
      </c>
      <c r="K5" s="253">
        <f>IF($C$5&gt;49,"Постача",IF($C$5=0,"серверів",IF(N(SUM($M7:$M9))=0,"5 об'єктів",K7*N($M7)+K8*N($M8)+K9*N($M9))))</f>
        <v>7975</v>
      </c>
      <c r="L5" s="268">
        <f>IF($C$5&gt;49,"льнику",IF($C$5=0,"",IF(N(SUM($M7:$M9))=0,"",L7*N($M7)+L8*N($M8)+L9*N($M9))))</f>
        <v>11965</v>
      </c>
      <c r="M5" s="250"/>
    </row>
    <row r="6" spans="1:13" ht="15" customHeight="1" thickTop="1">
      <c r="A6" s="58" t="s">
        <v>3</v>
      </c>
      <c r="B6" s="263" t="s">
        <v>84</v>
      </c>
      <c r="C6" s="264"/>
      <c r="D6" s="252"/>
      <c r="E6" s="254"/>
      <c r="F6" s="269"/>
      <c r="G6" s="252"/>
      <c r="H6" s="254"/>
      <c r="I6" s="269"/>
      <c r="J6" s="252"/>
      <c r="K6" s="254"/>
      <c r="L6" s="269"/>
      <c r="M6" s="250"/>
    </row>
    <row r="7" spans="1:13" ht="11.25" customHeight="1">
      <c r="A7" s="43" t="s">
        <v>4</v>
      </c>
      <c r="B7" s="27">
        <v>5</v>
      </c>
      <c r="C7" s="44">
        <v>10</v>
      </c>
      <c r="D7" s="76">
        <v>1362</v>
      </c>
      <c r="E7" s="77">
        <v>2452</v>
      </c>
      <c r="F7" s="78">
        <v>3678</v>
      </c>
      <c r="G7" s="76">
        <v>954</v>
      </c>
      <c r="H7" s="77">
        <v>1717</v>
      </c>
      <c r="I7" s="78">
        <v>2575</v>
      </c>
      <c r="J7" s="76">
        <v>886</v>
      </c>
      <c r="K7" s="77">
        <v>1595</v>
      </c>
      <c r="L7" s="78">
        <v>2393</v>
      </c>
      <c r="M7" s="64">
        <f>IF(AND($C$5&gt;=B7,$C$5&lt;=C7),$C$5,"")</f>
        <v>5</v>
      </c>
    </row>
    <row r="8" spans="1:13" ht="12">
      <c r="A8" s="43" t="s">
        <v>5</v>
      </c>
      <c r="B8" s="27">
        <v>11</v>
      </c>
      <c r="C8" s="44">
        <v>25</v>
      </c>
      <c r="D8" s="76">
        <v>1158</v>
      </c>
      <c r="E8" s="77">
        <v>2085</v>
      </c>
      <c r="F8" s="78">
        <v>3127</v>
      </c>
      <c r="G8" s="76">
        <v>811</v>
      </c>
      <c r="H8" s="77">
        <v>1460</v>
      </c>
      <c r="I8" s="78">
        <v>2189</v>
      </c>
      <c r="J8" s="76">
        <v>753</v>
      </c>
      <c r="K8" s="77">
        <v>1356</v>
      </c>
      <c r="L8" s="78">
        <v>2034</v>
      </c>
      <c r="M8" s="64" t="str">
        <f>IF(AND($C$5&gt;=B8,$C$5&lt;=C8),$C$5,"")</f>
        <v/>
      </c>
    </row>
    <row r="9" spans="1:13" ht="12.6" thickBot="1">
      <c r="A9" s="45" t="s">
        <v>6</v>
      </c>
      <c r="B9" s="46">
        <v>26</v>
      </c>
      <c r="C9" s="47">
        <v>49</v>
      </c>
      <c r="D9" s="81">
        <v>1021</v>
      </c>
      <c r="E9" s="82">
        <v>1838</v>
      </c>
      <c r="F9" s="83">
        <v>2757</v>
      </c>
      <c r="G9" s="81">
        <v>715</v>
      </c>
      <c r="H9" s="82">
        <v>1287</v>
      </c>
      <c r="I9" s="83">
        <v>1930</v>
      </c>
      <c r="J9" s="81">
        <v>664</v>
      </c>
      <c r="K9" s="82">
        <v>1196</v>
      </c>
      <c r="L9" s="83">
        <v>1793</v>
      </c>
      <c r="M9" s="64" t="str">
        <f>IF(AND($C$5&gt;=B9,$C$5&lt;=C9),$C$5,"")</f>
        <v/>
      </c>
    </row>
    <row r="10" spans="1:13" ht="12.6" hidden="1" thickBot="1">
      <c r="A10" s="45"/>
      <c r="B10" s="46"/>
      <c r="C10" s="47"/>
      <c r="D10" s="84"/>
      <c r="E10" s="82"/>
      <c r="F10" s="85"/>
      <c r="G10" s="81"/>
      <c r="H10" s="82"/>
      <c r="I10" s="83"/>
      <c r="J10" s="81"/>
      <c r="K10" s="82"/>
      <c r="L10" s="83"/>
    </row>
    <row r="11" spans="1:13" ht="66" customHeight="1" thickTop="1" thickBot="1">
      <c r="C11" s="31"/>
      <c r="D11" s="248" t="s">
        <v>149</v>
      </c>
      <c r="E11" s="248"/>
      <c r="F11" s="248"/>
      <c r="G11" s="248"/>
      <c r="H11" s="248"/>
      <c r="I11" s="248"/>
      <c r="J11" s="31"/>
      <c r="K11" s="188" t="s">
        <v>162</v>
      </c>
      <c r="L11" s="188"/>
      <c r="M11" s="63" t="s">
        <v>1</v>
      </c>
    </row>
    <row r="12" spans="1:13" ht="49.95" customHeight="1" thickTop="1" thickBot="1">
      <c r="A12" s="195" t="s">
        <v>77</v>
      </c>
      <c r="B12" s="196"/>
      <c r="C12" s="197"/>
      <c r="D12" s="259" t="s">
        <v>78</v>
      </c>
      <c r="E12" s="260"/>
      <c r="F12" s="261"/>
      <c r="G12" s="262" t="s">
        <v>136</v>
      </c>
      <c r="H12" s="260"/>
      <c r="I12" s="260"/>
      <c r="J12" s="259" t="s">
        <v>29</v>
      </c>
      <c r="K12" s="260"/>
      <c r="L12" s="261"/>
      <c r="M12" s="63"/>
    </row>
    <row r="13" spans="1:13" ht="25.05" customHeight="1" thickTop="1">
      <c r="A13" s="198"/>
      <c r="B13" s="199"/>
      <c r="C13" s="200"/>
      <c r="D13" s="265" t="s">
        <v>14</v>
      </c>
      <c r="E13" s="266"/>
      <c r="F13" s="266"/>
      <c r="G13" s="266"/>
      <c r="H13" s="266"/>
      <c r="I13" s="267"/>
      <c r="J13" s="256" t="s">
        <v>13</v>
      </c>
      <c r="K13" s="257"/>
      <c r="L13" s="258"/>
      <c r="M13" s="63" t="s">
        <v>2</v>
      </c>
    </row>
    <row r="14" spans="1:13" ht="13.05" customHeight="1" thickBot="1">
      <c r="A14" s="198"/>
      <c r="B14" s="199"/>
      <c r="C14" s="200"/>
      <c r="D14" s="55" t="s">
        <v>37</v>
      </c>
      <c r="E14" s="56" t="s">
        <v>38</v>
      </c>
      <c r="F14" s="57" t="s">
        <v>39</v>
      </c>
      <c r="G14" s="55" t="s">
        <v>37</v>
      </c>
      <c r="H14" s="56" t="s">
        <v>38</v>
      </c>
      <c r="I14" s="57" t="s">
        <v>39</v>
      </c>
      <c r="J14" s="55" t="s">
        <v>37</v>
      </c>
      <c r="K14" s="56" t="s">
        <v>38</v>
      </c>
      <c r="L14" s="57" t="s">
        <v>39</v>
      </c>
      <c r="M14" s="63"/>
    </row>
    <row r="15" spans="1:13" ht="27.9" customHeight="1" thickTop="1" thickBot="1">
      <c r="A15" s="270" t="s">
        <v>83</v>
      </c>
      <c r="B15" s="271"/>
      <c r="C15" s="48">
        <v>5</v>
      </c>
      <c r="D15" s="251">
        <f>IF($C$15&gt;49,"надішліть",IF($C$15=0,"&lt;- зазначте",IF(N(SUM($M17:$M19))=0,"від",D17*N($M17)+D18*N($M18)+D19*N($M19))))</f>
        <v>5400</v>
      </c>
      <c r="E15" s="253">
        <f>IF($C$15&gt;49,"запит",IF($C$15=0,"СУМАРНУ",IF(N(SUM($M17:$M19))=0,"5 об'єктів",E17*N($M17)+E18*N($M18)+E19*N($M19))))</f>
        <v>9720</v>
      </c>
      <c r="F15" s="268">
        <f>IF($C$15&gt;49,"Постача",IF($C$15=0,"кількість",IF(N(SUM($M17:$M19))=0,"",F17*N($M17)+F18*N($M18)+F19*N($M19))))</f>
        <v>14580</v>
      </c>
      <c r="G15" s="251">
        <f>IF($C$15&gt;49,"льнику",IF($C$15=0,"",IF(N(SUM($M17:$M19))=0,"від",G17*N($M17)+G18*N($M18)+G19*N($M19))))</f>
        <v>3780</v>
      </c>
      <c r="H15" s="253">
        <f>IF($C$15&gt;49,"",IF($C$15=0,"робочих",IF(N(SUM($M17:$M19))=0,"5 об'єктів",H17*N($M17)+H18*N($M18)+H19*N($M19))))</f>
        <v>6805</v>
      </c>
      <c r="I15" s="268">
        <f>IF($C$15&gt;49,"надішліть",IF($C$15=0,"станцій",IF(N(SUM($M17:$M19))=0,"",I17*N($M17)+I18*N($M18)+I19*N($M19))))</f>
        <v>10210</v>
      </c>
      <c r="J15" s="251">
        <f>IF($C$15&gt;49,"запит",IF($C$15=0,"та",IF(N(SUM($M17:$M19))=0,"від",J17*N($M17)+J18*N($M18)+J19*N($M19))))</f>
        <v>3510</v>
      </c>
      <c r="K15" s="253">
        <f>IF($C$15&gt;49,"Постача",IF($C$15=0,"серверів",IF(N(SUM($M17:$M19))=0,"5 об'єктів",K17*N($M17)+K18*N($M18)+K19*N($M19))))</f>
        <v>6320</v>
      </c>
      <c r="L15" s="268">
        <f>IF($C$15&gt;49,"льнику",IF($C$15=0,"",IF(N(SUM($M17:$M19))=0,"",L17*N($M17)+L18*N($M18)+L19*N($M19))))</f>
        <v>9480</v>
      </c>
      <c r="M15" s="250"/>
    </row>
    <row r="16" spans="1:13" ht="15" customHeight="1" thickTop="1">
      <c r="A16" s="58" t="s">
        <v>3</v>
      </c>
      <c r="B16" s="263" t="s">
        <v>84</v>
      </c>
      <c r="C16" s="264"/>
      <c r="D16" s="252"/>
      <c r="E16" s="254"/>
      <c r="F16" s="269"/>
      <c r="G16" s="252"/>
      <c r="H16" s="254"/>
      <c r="I16" s="269"/>
      <c r="J16" s="252"/>
      <c r="K16" s="254"/>
      <c r="L16" s="269"/>
      <c r="M16" s="250"/>
    </row>
    <row r="17" spans="1:16" ht="11.25" customHeight="1">
      <c r="A17" s="43" t="s">
        <v>4</v>
      </c>
      <c r="B17" s="27">
        <v>5</v>
      </c>
      <c r="C17" s="44">
        <v>10</v>
      </c>
      <c r="D17" s="76">
        <v>1080</v>
      </c>
      <c r="E17" s="77">
        <v>1944</v>
      </c>
      <c r="F17" s="78">
        <v>2916</v>
      </c>
      <c r="G17" s="76">
        <v>756</v>
      </c>
      <c r="H17" s="77">
        <v>1361</v>
      </c>
      <c r="I17" s="78">
        <v>2042</v>
      </c>
      <c r="J17" s="76">
        <v>702</v>
      </c>
      <c r="K17" s="77">
        <v>1264</v>
      </c>
      <c r="L17" s="78">
        <v>1896</v>
      </c>
      <c r="M17" s="64">
        <f>IF(AND($C$15&gt;=B17,$C$15&lt;=C17),$C$15,"")</f>
        <v>5</v>
      </c>
    </row>
    <row r="18" spans="1:16" ht="12">
      <c r="A18" s="43" t="s">
        <v>5</v>
      </c>
      <c r="B18" s="27">
        <v>11</v>
      </c>
      <c r="C18" s="44">
        <v>25</v>
      </c>
      <c r="D18" s="76">
        <v>920</v>
      </c>
      <c r="E18" s="77">
        <v>1656</v>
      </c>
      <c r="F18" s="78">
        <v>2484</v>
      </c>
      <c r="G18" s="76">
        <v>644</v>
      </c>
      <c r="H18" s="77">
        <v>1160</v>
      </c>
      <c r="I18" s="78">
        <v>1739</v>
      </c>
      <c r="J18" s="76">
        <v>598</v>
      </c>
      <c r="K18" s="77">
        <v>1077</v>
      </c>
      <c r="L18" s="78">
        <v>1615</v>
      </c>
      <c r="M18" s="64" t="str">
        <f>IF(AND($C$15&gt;=B18,$C$15&lt;=C18),$C$15,"")</f>
        <v/>
      </c>
    </row>
    <row r="19" spans="1:16" ht="12.6" thickBot="1">
      <c r="A19" s="45" t="s">
        <v>6</v>
      </c>
      <c r="B19" s="46">
        <v>26</v>
      </c>
      <c r="C19" s="47">
        <v>49</v>
      </c>
      <c r="D19" s="81">
        <v>812</v>
      </c>
      <c r="E19" s="82">
        <v>1462</v>
      </c>
      <c r="F19" s="83">
        <v>2193</v>
      </c>
      <c r="G19" s="81">
        <v>569</v>
      </c>
      <c r="H19" s="82">
        <v>1024</v>
      </c>
      <c r="I19" s="83">
        <v>1536</v>
      </c>
      <c r="J19" s="81">
        <v>528</v>
      </c>
      <c r="K19" s="82">
        <v>951</v>
      </c>
      <c r="L19" s="83">
        <v>1426</v>
      </c>
      <c r="M19" s="64" t="str">
        <f>IF(AND($C$15&gt;=B19,$C$15&lt;=C19),$C$15,"")</f>
        <v/>
      </c>
    </row>
    <row r="20" spans="1:16" ht="12.6" hidden="1" thickBot="1">
      <c r="A20" s="45"/>
      <c r="B20" s="46"/>
      <c r="C20" s="47"/>
      <c r="D20" s="84"/>
      <c r="E20" s="82"/>
      <c r="F20" s="83"/>
      <c r="G20" s="81"/>
      <c r="H20" s="82"/>
      <c r="I20" s="85"/>
      <c r="J20" s="81"/>
      <c r="K20" s="82"/>
      <c r="L20" s="83"/>
    </row>
    <row r="21" spans="1:16" ht="4.2" customHeight="1" thickTop="1">
      <c r="A21" s="255"/>
      <c r="B21" s="255"/>
      <c r="C21" s="255"/>
      <c r="D21" s="255"/>
      <c r="E21" s="255"/>
      <c r="F21" s="255"/>
      <c r="G21" s="255"/>
      <c r="H21" s="255"/>
      <c r="I21" s="255"/>
      <c r="J21" s="255"/>
      <c r="K21" s="255"/>
      <c r="L21" s="255"/>
      <c r="M21" s="65"/>
    </row>
    <row r="22" spans="1:16" ht="11.4" hidden="1"/>
    <row r="23" spans="1:16" ht="11.4" hidden="1"/>
    <row r="24" spans="1:16" ht="11.4" hidden="1"/>
    <row r="25" spans="1:16" ht="11.4" hidden="1"/>
    <row r="26" spans="1:16" ht="11.4" hidden="1"/>
    <row r="27" spans="1:16" ht="11.4" hidden="1"/>
    <row r="28" spans="1:16" ht="11.4" hidden="1"/>
    <row r="29" spans="1:16" s="25" customFormat="1" ht="11.4" hidden="1">
      <c r="A29" s="24"/>
      <c r="B29" s="24"/>
      <c r="C29" s="24"/>
      <c r="D29" s="24"/>
      <c r="E29" s="24"/>
      <c r="F29" s="24"/>
      <c r="G29" s="24"/>
      <c r="H29" s="24"/>
      <c r="I29" s="24"/>
      <c r="J29" s="24"/>
      <c r="K29" s="24"/>
      <c r="L29" s="24"/>
      <c r="M29" s="64"/>
      <c r="N29" s="24"/>
      <c r="O29" s="24"/>
      <c r="P29" s="24"/>
    </row>
    <row r="30" spans="1:16" s="25" customFormat="1" ht="11.4" hidden="1">
      <c r="A30" s="24"/>
      <c r="B30" s="24"/>
      <c r="C30" s="24"/>
      <c r="D30" s="24"/>
      <c r="E30" s="24"/>
      <c r="F30" s="24"/>
      <c r="G30" s="24"/>
      <c r="H30" s="24"/>
      <c r="I30" s="24"/>
      <c r="J30" s="24"/>
      <c r="K30" s="24"/>
      <c r="L30" s="24"/>
      <c r="M30" s="64"/>
      <c r="N30" s="24"/>
      <c r="O30" s="24"/>
      <c r="P30" s="24"/>
    </row>
    <row r="31" spans="1:16" s="25" customFormat="1" ht="11.4" hidden="1">
      <c r="A31" s="24"/>
      <c r="B31" s="24"/>
      <c r="C31" s="24"/>
      <c r="D31" s="24"/>
      <c r="E31" s="24"/>
      <c r="F31" s="24"/>
      <c r="G31" s="24"/>
      <c r="H31" s="24"/>
      <c r="I31" s="24"/>
      <c r="J31" s="24"/>
      <c r="K31" s="24"/>
      <c r="L31" s="24"/>
      <c r="M31" s="64"/>
      <c r="N31" s="24"/>
      <c r="O31" s="24"/>
      <c r="P31" s="24"/>
    </row>
    <row r="32" spans="1:16" s="25" customFormat="1" ht="11.4" hidden="1">
      <c r="A32" s="24"/>
      <c r="B32" s="24"/>
      <c r="C32" s="24"/>
      <c r="D32" s="24"/>
      <c r="E32" s="24"/>
      <c r="F32" s="24"/>
      <c r="G32" s="24"/>
      <c r="H32" s="24"/>
      <c r="I32" s="24"/>
      <c r="J32" s="24"/>
      <c r="K32" s="24"/>
      <c r="L32" s="24"/>
      <c r="M32" s="64"/>
      <c r="N32" s="24"/>
      <c r="O32" s="24"/>
      <c r="P32" s="24"/>
    </row>
    <row r="33" spans="1:16" s="25" customFormat="1" ht="11.4" hidden="1">
      <c r="A33" s="24"/>
      <c r="B33" s="24"/>
      <c r="C33" s="24"/>
      <c r="D33" s="24"/>
      <c r="E33" s="24"/>
      <c r="F33" s="24"/>
      <c r="G33" s="24"/>
      <c r="H33" s="24"/>
      <c r="I33" s="24"/>
      <c r="J33" s="24"/>
      <c r="K33" s="24"/>
      <c r="L33" s="24"/>
      <c r="M33" s="64"/>
      <c r="N33" s="24"/>
      <c r="O33" s="24"/>
      <c r="P33" s="24"/>
    </row>
    <row r="34" spans="1:16" s="25" customFormat="1" ht="11.4" hidden="1">
      <c r="A34" s="24"/>
      <c r="B34" s="24"/>
      <c r="C34" s="24"/>
      <c r="D34" s="24"/>
      <c r="E34" s="24"/>
      <c r="F34" s="24"/>
      <c r="G34" s="24"/>
      <c r="H34" s="24"/>
      <c r="I34" s="24"/>
      <c r="J34" s="24"/>
      <c r="K34" s="24"/>
      <c r="L34" s="24"/>
      <c r="M34" s="64"/>
      <c r="N34" s="24"/>
      <c r="O34" s="24"/>
      <c r="P34" s="24"/>
    </row>
    <row r="35" spans="1:16" s="25" customFormat="1" ht="11.4" hidden="1">
      <c r="A35" s="24"/>
      <c r="B35" s="24"/>
      <c r="C35" s="24"/>
      <c r="D35" s="24"/>
      <c r="E35" s="24"/>
      <c r="F35" s="24"/>
      <c r="G35" s="24"/>
      <c r="H35" s="24"/>
      <c r="I35" s="24"/>
      <c r="J35" s="24"/>
      <c r="K35" s="24"/>
      <c r="L35" s="24"/>
      <c r="M35" s="64"/>
      <c r="N35" s="24"/>
      <c r="O35" s="24"/>
      <c r="P35" s="24"/>
    </row>
    <row r="36" spans="1:16" s="25" customFormat="1" ht="11.4" hidden="1">
      <c r="A36" s="24"/>
      <c r="B36" s="24"/>
      <c r="C36" s="24"/>
      <c r="D36" s="24"/>
      <c r="E36" s="24"/>
      <c r="F36" s="24"/>
      <c r="G36" s="24"/>
      <c r="H36" s="24"/>
      <c r="I36" s="24"/>
      <c r="J36" s="24"/>
      <c r="K36" s="24"/>
      <c r="L36" s="24"/>
      <c r="M36" s="64"/>
      <c r="N36" s="24"/>
      <c r="O36" s="24"/>
      <c r="P36" s="24"/>
    </row>
    <row r="37" spans="1:16" s="25" customFormat="1" ht="11.4" hidden="1">
      <c r="A37" s="24"/>
      <c r="B37" s="24"/>
      <c r="C37" s="24"/>
      <c r="D37" s="24"/>
      <c r="E37" s="24"/>
      <c r="F37" s="24"/>
      <c r="G37" s="24"/>
      <c r="H37" s="24"/>
      <c r="I37" s="24"/>
      <c r="J37" s="24"/>
      <c r="K37" s="24"/>
      <c r="L37" s="24"/>
      <c r="M37" s="64"/>
      <c r="N37" s="24"/>
      <c r="O37" s="24"/>
      <c r="P37" s="24"/>
    </row>
    <row r="38" spans="1:16" s="25" customFormat="1" ht="11.4" hidden="1">
      <c r="A38" s="24"/>
      <c r="B38" s="24"/>
      <c r="C38" s="24"/>
      <c r="D38" s="24"/>
      <c r="E38" s="24"/>
      <c r="F38" s="24"/>
      <c r="G38" s="24"/>
      <c r="H38" s="24"/>
      <c r="I38" s="24"/>
      <c r="J38" s="24"/>
      <c r="K38" s="24"/>
      <c r="L38" s="24"/>
      <c r="M38" s="64"/>
      <c r="N38" s="24"/>
      <c r="O38" s="24"/>
      <c r="P38" s="24"/>
    </row>
    <row r="39" spans="1:16" s="25" customFormat="1" ht="11.4" hidden="1">
      <c r="A39" s="24"/>
      <c r="B39" s="24"/>
      <c r="C39" s="24"/>
      <c r="D39" s="24"/>
      <c r="E39" s="24"/>
      <c r="F39" s="24"/>
      <c r="G39" s="24"/>
      <c r="H39" s="24"/>
      <c r="I39" s="24"/>
      <c r="J39" s="24"/>
      <c r="K39" s="24"/>
      <c r="L39" s="24"/>
      <c r="M39" s="64"/>
      <c r="N39" s="24"/>
      <c r="O39" s="24"/>
      <c r="P39" s="24"/>
    </row>
    <row r="40" spans="1:16" s="25" customFormat="1" ht="11.4" hidden="1">
      <c r="A40" s="24"/>
      <c r="B40" s="24"/>
      <c r="C40" s="24"/>
      <c r="D40" s="24"/>
      <c r="E40" s="24"/>
      <c r="F40" s="24"/>
      <c r="G40" s="24"/>
      <c r="H40" s="24"/>
      <c r="I40" s="24"/>
      <c r="J40" s="24"/>
      <c r="K40" s="24"/>
      <c r="L40" s="24"/>
      <c r="M40" s="64"/>
      <c r="N40" s="24"/>
      <c r="O40" s="24"/>
      <c r="P40" s="24"/>
    </row>
    <row r="41" spans="1:16" s="25" customFormat="1" ht="11.4" hidden="1">
      <c r="A41" s="24"/>
      <c r="B41" s="24"/>
      <c r="C41" s="24"/>
      <c r="D41" s="24"/>
      <c r="E41" s="24"/>
      <c r="F41" s="24"/>
      <c r="G41" s="24"/>
      <c r="H41" s="24"/>
      <c r="I41" s="24"/>
      <c r="J41" s="24"/>
      <c r="K41" s="24"/>
      <c r="L41" s="24"/>
      <c r="M41" s="64"/>
      <c r="N41" s="24"/>
      <c r="O41" s="24"/>
      <c r="P41" s="24"/>
    </row>
    <row r="42" spans="1:16" s="25" customFormat="1" ht="11.4" hidden="1">
      <c r="A42" s="24"/>
      <c r="B42" s="24"/>
      <c r="C42" s="24"/>
      <c r="D42" s="24"/>
      <c r="E42" s="24"/>
      <c r="F42" s="24"/>
      <c r="G42" s="24"/>
      <c r="H42" s="24"/>
      <c r="I42" s="24"/>
      <c r="J42" s="24"/>
      <c r="K42" s="24"/>
      <c r="L42" s="24"/>
      <c r="M42" s="64"/>
      <c r="N42" s="24"/>
      <c r="O42" s="24"/>
      <c r="P42" s="24"/>
    </row>
    <row r="43" spans="1:16" s="25" customFormat="1" ht="11.4" hidden="1">
      <c r="A43" s="24"/>
      <c r="B43" s="24"/>
      <c r="C43" s="24"/>
      <c r="D43" s="24"/>
      <c r="E43" s="24"/>
      <c r="F43" s="24"/>
      <c r="G43" s="24"/>
      <c r="H43" s="24"/>
      <c r="I43" s="24"/>
      <c r="J43" s="24"/>
      <c r="K43" s="24"/>
      <c r="L43" s="24"/>
      <c r="M43" s="64"/>
      <c r="N43" s="24"/>
      <c r="O43" s="24"/>
      <c r="P43" s="24"/>
    </row>
    <row r="44" spans="1:16" s="25" customFormat="1" ht="11.4" hidden="1">
      <c r="A44" s="24"/>
      <c r="B44" s="24"/>
      <c r="C44" s="24"/>
      <c r="D44" s="24"/>
      <c r="E44" s="24"/>
      <c r="F44" s="24"/>
      <c r="G44" s="24"/>
      <c r="H44" s="24"/>
      <c r="I44" s="24"/>
      <c r="J44" s="24"/>
      <c r="K44" s="24"/>
      <c r="L44" s="24"/>
      <c r="M44" s="64"/>
      <c r="N44" s="24"/>
      <c r="O44" s="24"/>
      <c r="P44" s="24"/>
    </row>
    <row r="45" spans="1:16" s="25" customFormat="1" ht="11.4" hidden="1">
      <c r="A45" s="24"/>
      <c r="B45" s="24"/>
      <c r="C45" s="24"/>
      <c r="D45" s="24"/>
      <c r="E45" s="24"/>
      <c r="F45" s="24"/>
      <c r="G45" s="24"/>
      <c r="H45" s="24"/>
      <c r="I45" s="24"/>
      <c r="J45" s="24"/>
      <c r="K45" s="24"/>
      <c r="L45" s="24"/>
      <c r="M45" s="64"/>
      <c r="N45" s="24"/>
      <c r="O45" s="24"/>
      <c r="P45" s="24"/>
    </row>
    <row r="46" spans="1:16" s="25" customFormat="1" ht="11.4" hidden="1">
      <c r="A46" s="24"/>
      <c r="B46" s="24"/>
      <c r="C46" s="24"/>
      <c r="D46" s="24"/>
      <c r="E46" s="24"/>
      <c r="F46" s="24"/>
      <c r="G46" s="24"/>
      <c r="H46" s="24"/>
      <c r="I46" s="24"/>
      <c r="J46" s="24"/>
      <c r="K46" s="24"/>
      <c r="L46" s="24"/>
      <c r="M46" s="64"/>
      <c r="N46" s="24"/>
      <c r="O46" s="24"/>
      <c r="P46" s="24"/>
    </row>
    <row r="47" spans="1:16" s="25" customFormat="1" ht="11.4" hidden="1">
      <c r="A47" s="24"/>
      <c r="B47" s="24"/>
      <c r="C47" s="24"/>
      <c r="D47" s="24"/>
      <c r="E47" s="24"/>
      <c r="F47" s="24"/>
      <c r="G47" s="24"/>
      <c r="H47" s="24"/>
      <c r="I47" s="24"/>
      <c r="J47" s="24"/>
      <c r="K47" s="24"/>
      <c r="L47" s="24"/>
      <c r="M47" s="64"/>
      <c r="N47" s="24"/>
      <c r="O47" s="24"/>
      <c r="P47" s="24"/>
    </row>
    <row r="48" spans="1:16" s="25" customFormat="1" ht="11.4" hidden="1">
      <c r="A48" s="24"/>
      <c r="B48" s="24"/>
      <c r="C48" s="24"/>
      <c r="D48" s="24"/>
      <c r="E48" s="24"/>
      <c r="F48" s="24"/>
      <c r="G48" s="24"/>
      <c r="H48" s="24"/>
      <c r="I48" s="24"/>
      <c r="J48" s="24"/>
      <c r="K48" s="24"/>
      <c r="L48" s="24"/>
      <c r="M48" s="64"/>
      <c r="N48" s="24"/>
      <c r="O48" s="24"/>
      <c r="P48" s="24"/>
    </row>
    <row r="49" spans="1:16" s="25" customFormat="1" ht="11.4" hidden="1">
      <c r="A49" s="24"/>
      <c r="B49" s="24"/>
      <c r="C49" s="24"/>
      <c r="D49" s="24"/>
      <c r="E49" s="24"/>
      <c r="F49" s="24"/>
      <c r="G49" s="24"/>
      <c r="H49" s="24"/>
      <c r="I49" s="24"/>
      <c r="J49" s="24"/>
      <c r="K49" s="24"/>
      <c r="L49" s="24"/>
      <c r="M49" s="64"/>
      <c r="N49" s="24"/>
      <c r="O49" s="24"/>
      <c r="P49" s="24"/>
    </row>
    <row r="50" spans="1:16" s="25" customFormat="1" ht="11.4" hidden="1">
      <c r="A50" s="24"/>
      <c r="B50" s="24"/>
      <c r="C50" s="24"/>
      <c r="D50" s="24"/>
      <c r="E50" s="24"/>
      <c r="F50" s="24"/>
      <c r="G50" s="24"/>
      <c r="H50" s="24"/>
      <c r="I50" s="24"/>
      <c r="J50" s="24"/>
      <c r="K50" s="24"/>
      <c r="L50" s="24"/>
      <c r="M50" s="64"/>
      <c r="N50" s="24"/>
      <c r="O50" s="24"/>
      <c r="P50" s="24"/>
    </row>
    <row r="51" spans="1:16" s="25" customFormat="1" ht="11.4" hidden="1">
      <c r="A51" s="24"/>
      <c r="B51" s="24"/>
      <c r="C51" s="24"/>
      <c r="D51" s="24"/>
      <c r="E51" s="24"/>
      <c r="F51" s="24"/>
      <c r="G51" s="24"/>
      <c r="H51" s="24"/>
      <c r="I51" s="24"/>
      <c r="J51" s="24"/>
      <c r="K51" s="24"/>
      <c r="L51" s="24"/>
      <c r="M51" s="64"/>
      <c r="N51" s="24"/>
      <c r="O51" s="24"/>
      <c r="P51" s="24"/>
    </row>
    <row r="52" spans="1:16" s="25" customFormat="1" ht="11.4" hidden="1">
      <c r="A52" s="24"/>
      <c r="B52" s="24"/>
      <c r="C52" s="24"/>
      <c r="D52" s="24"/>
      <c r="E52" s="24"/>
      <c r="F52" s="24"/>
      <c r="G52" s="24"/>
      <c r="H52" s="24"/>
      <c r="I52" s="24"/>
      <c r="J52" s="24"/>
      <c r="K52" s="24"/>
      <c r="L52" s="24"/>
      <c r="M52" s="64"/>
      <c r="N52" s="24"/>
      <c r="O52" s="24"/>
      <c r="P52" s="24"/>
    </row>
    <row r="53" spans="1:16" s="25" customFormat="1" ht="11.4" hidden="1">
      <c r="A53" s="24"/>
      <c r="B53" s="24"/>
      <c r="C53" s="24"/>
      <c r="D53" s="24"/>
      <c r="E53" s="24"/>
      <c r="F53" s="24"/>
      <c r="G53" s="24"/>
      <c r="H53" s="24"/>
      <c r="I53" s="24"/>
      <c r="J53" s="24"/>
      <c r="K53" s="24"/>
      <c r="L53" s="24"/>
      <c r="M53" s="64"/>
      <c r="N53" s="24"/>
      <c r="O53" s="24"/>
      <c r="P53" s="24"/>
    </row>
    <row r="54" spans="1:16" s="25" customFormat="1" ht="11.4" hidden="1">
      <c r="A54" s="24"/>
      <c r="B54" s="24"/>
      <c r="C54" s="24"/>
      <c r="D54" s="24"/>
      <c r="E54" s="24"/>
      <c r="F54" s="24"/>
      <c r="G54" s="24"/>
      <c r="H54" s="24"/>
      <c r="I54" s="24"/>
      <c r="J54" s="24"/>
      <c r="K54" s="24"/>
      <c r="L54" s="24"/>
      <c r="M54" s="64"/>
      <c r="N54" s="24"/>
      <c r="O54" s="24"/>
      <c r="P54" s="24"/>
    </row>
    <row r="55" spans="1:16" s="25" customFormat="1" ht="11.4" hidden="1">
      <c r="A55" s="24"/>
      <c r="B55" s="24"/>
      <c r="C55" s="24"/>
      <c r="D55" s="24"/>
      <c r="E55" s="24"/>
      <c r="F55" s="24"/>
      <c r="G55" s="24"/>
      <c r="H55" s="24"/>
      <c r="I55" s="24"/>
      <c r="J55" s="24"/>
      <c r="K55" s="24"/>
      <c r="L55" s="24"/>
      <c r="M55" s="64"/>
      <c r="N55" s="24"/>
      <c r="O55" s="24"/>
      <c r="P55" s="24"/>
    </row>
    <row r="56" spans="1:16" s="25" customFormat="1" ht="11.4" hidden="1">
      <c r="A56" s="24"/>
      <c r="B56" s="24"/>
      <c r="C56" s="24"/>
      <c r="D56" s="24"/>
      <c r="E56" s="24"/>
      <c r="F56" s="24"/>
      <c r="G56" s="24"/>
      <c r="H56" s="24"/>
      <c r="I56" s="24"/>
      <c r="J56" s="24"/>
      <c r="K56" s="24"/>
      <c r="L56" s="24"/>
      <c r="M56" s="64"/>
      <c r="N56" s="24"/>
      <c r="O56" s="24"/>
      <c r="P56" s="24"/>
    </row>
    <row r="57" spans="1:16" s="25" customFormat="1" ht="11.4" hidden="1">
      <c r="A57" s="24"/>
      <c r="B57" s="24"/>
      <c r="C57" s="24"/>
      <c r="D57" s="24"/>
      <c r="E57" s="24"/>
      <c r="F57" s="24"/>
      <c r="G57" s="24"/>
      <c r="H57" s="24"/>
      <c r="I57" s="24"/>
      <c r="J57" s="24"/>
      <c r="K57" s="24"/>
      <c r="L57" s="24"/>
      <c r="M57" s="64"/>
      <c r="N57" s="24"/>
      <c r="O57" s="24"/>
      <c r="P57" s="24"/>
    </row>
    <row r="58" spans="1:16" s="25" customFormat="1" ht="11.4" hidden="1">
      <c r="A58" s="24"/>
      <c r="B58" s="24"/>
      <c r="C58" s="24"/>
      <c r="D58" s="24"/>
      <c r="E58" s="24"/>
      <c r="F58" s="24"/>
      <c r="G58" s="24"/>
      <c r="H58" s="24"/>
      <c r="I58" s="24"/>
      <c r="J58" s="24"/>
      <c r="K58" s="24"/>
      <c r="L58" s="24"/>
      <c r="M58" s="64"/>
      <c r="N58" s="24"/>
      <c r="O58" s="24"/>
      <c r="P58" s="24"/>
    </row>
    <row r="59" spans="1:16" s="25" customFormat="1" ht="11.4" hidden="1">
      <c r="A59" s="24"/>
      <c r="B59" s="24"/>
      <c r="C59" s="24"/>
      <c r="D59" s="24"/>
      <c r="E59" s="24"/>
      <c r="F59" s="24"/>
      <c r="G59" s="24"/>
      <c r="H59" s="24"/>
      <c r="I59" s="24"/>
      <c r="J59" s="24"/>
      <c r="K59" s="24"/>
      <c r="L59" s="24"/>
      <c r="M59" s="64"/>
      <c r="N59" s="24"/>
      <c r="O59" s="24"/>
      <c r="P59" s="24"/>
    </row>
    <row r="60" spans="1:16" s="25" customFormat="1" ht="11.4" hidden="1">
      <c r="A60" s="24"/>
      <c r="B60" s="24"/>
      <c r="C60" s="24"/>
      <c r="D60" s="24"/>
      <c r="E60" s="24"/>
      <c r="F60" s="24"/>
      <c r="G60" s="24"/>
      <c r="H60" s="24"/>
      <c r="I60" s="24"/>
      <c r="J60" s="24"/>
      <c r="K60" s="24"/>
      <c r="L60" s="24"/>
      <c r="M60" s="64"/>
      <c r="N60" s="24"/>
      <c r="O60" s="24"/>
      <c r="P60" s="24"/>
    </row>
    <row r="61" spans="1:16" s="25" customFormat="1" ht="11.4" hidden="1">
      <c r="A61" s="24"/>
      <c r="B61" s="24"/>
      <c r="C61" s="24"/>
      <c r="D61" s="24"/>
      <c r="E61" s="24"/>
      <c r="F61" s="24"/>
      <c r="G61" s="24"/>
      <c r="H61" s="24"/>
      <c r="I61" s="24"/>
      <c r="J61" s="24"/>
      <c r="K61" s="24"/>
      <c r="L61" s="24"/>
      <c r="M61" s="64"/>
      <c r="N61" s="24"/>
      <c r="O61" s="24"/>
      <c r="P61" s="24"/>
    </row>
    <row r="62" spans="1:16" s="25" customFormat="1" ht="11.4" hidden="1">
      <c r="A62" s="24"/>
      <c r="B62" s="24"/>
      <c r="C62" s="24"/>
      <c r="D62" s="24"/>
      <c r="E62" s="24"/>
      <c r="F62" s="24"/>
      <c r="G62" s="24"/>
      <c r="H62" s="24"/>
      <c r="I62" s="24"/>
      <c r="J62" s="24"/>
      <c r="K62" s="24"/>
      <c r="L62" s="24"/>
      <c r="M62" s="64"/>
      <c r="N62" s="24"/>
      <c r="O62" s="24"/>
      <c r="P62" s="24"/>
    </row>
    <row r="63" spans="1:16" s="25" customFormat="1" ht="11.4" hidden="1">
      <c r="A63" s="24"/>
      <c r="B63" s="24"/>
      <c r="C63" s="24"/>
      <c r="D63" s="24"/>
      <c r="E63" s="24"/>
      <c r="F63" s="24"/>
      <c r="G63" s="24"/>
      <c r="H63" s="24"/>
      <c r="I63" s="24"/>
      <c r="J63" s="24"/>
      <c r="K63" s="24"/>
      <c r="L63" s="24"/>
      <c r="M63" s="64"/>
      <c r="N63" s="24"/>
      <c r="O63" s="24"/>
      <c r="P63" s="24"/>
    </row>
    <row r="64" spans="1:16" s="25" customFormat="1" ht="11.4" hidden="1">
      <c r="A64" s="24"/>
      <c r="B64" s="24"/>
      <c r="C64" s="24"/>
      <c r="D64" s="24"/>
      <c r="E64" s="24"/>
      <c r="F64" s="24"/>
      <c r="G64" s="24"/>
      <c r="H64" s="24"/>
      <c r="I64" s="24"/>
      <c r="J64" s="24"/>
      <c r="K64" s="24"/>
      <c r="L64" s="24"/>
      <c r="M64" s="64"/>
      <c r="N64" s="24"/>
      <c r="O64" s="24"/>
      <c r="P64" s="24"/>
    </row>
    <row r="65" spans="1:16" s="25" customFormat="1" ht="11.4" hidden="1">
      <c r="A65" s="24"/>
      <c r="B65" s="24"/>
      <c r="C65" s="24"/>
      <c r="D65" s="24"/>
      <c r="E65" s="24"/>
      <c r="F65" s="24"/>
      <c r="G65" s="24"/>
      <c r="H65" s="24"/>
      <c r="I65" s="24"/>
      <c r="J65" s="24"/>
      <c r="K65" s="24"/>
      <c r="L65" s="24"/>
      <c r="M65" s="64"/>
      <c r="N65" s="24"/>
      <c r="O65" s="24"/>
      <c r="P65" s="24"/>
    </row>
    <row r="66" spans="1:16" s="25" customFormat="1" ht="11.4" hidden="1">
      <c r="A66" s="24"/>
      <c r="B66" s="24"/>
      <c r="C66" s="24"/>
      <c r="D66" s="24"/>
      <c r="E66" s="24"/>
      <c r="F66" s="24"/>
      <c r="G66" s="24"/>
      <c r="H66" s="24"/>
      <c r="I66" s="24"/>
      <c r="J66" s="24"/>
      <c r="K66" s="24"/>
      <c r="L66" s="24"/>
      <c r="M66" s="64"/>
      <c r="N66" s="24"/>
      <c r="O66" s="24"/>
      <c r="P66" s="24"/>
    </row>
    <row r="67" spans="1:16" s="25" customFormat="1" ht="11.4" hidden="1">
      <c r="A67" s="24"/>
      <c r="B67" s="24"/>
      <c r="C67" s="24"/>
      <c r="D67" s="24"/>
      <c r="E67" s="24"/>
      <c r="F67" s="24"/>
      <c r="G67" s="24"/>
      <c r="H67" s="24"/>
      <c r="I67" s="24"/>
      <c r="J67" s="24"/>
      <c r="K67" s="24"/>
      <c r="L67" s="24"/>
      <c r="M67" s="64"/>
      <c r="N67" s="24"/>
      <c r="O67" s="24"/>
      <c r="P67" s="24"/>
    </row>
    <row r="68" spans="1:16" s="25" customFormat="1" ht="11.4" hidden="1">
      <c r="A68" s="24"/>
      <c r="B68" s="24"/>
      <c r="C68" s="24"/>
      <c r="D68" s="24"/>
      <c r="E68" s="24"/>
      <c r="F68" s="24"/>
      <c r="G68" s="24"/>
      <c r="H68" s="24"/>
      <c r="I68" s="24"/>
      <c r="J68" s="24"/>
      <c r="K68" s="24"/>
      <c r="L68" s="24"/>
      <c r="M68" s="64"/>
      <c r="N68" s="24"/>
      <c r="O68" s="24"/>
      <c r="P68" s="24"/>
    </row>
    <row r="69" spans="1:16" s="25" customFormat="1" ht="11.4" hidden="1">
      <c r="A69" s="24"/>
      <c r="B69" s="24"/>
      <c r="C69" s="24"/>
      <c r="D69" s="24"/>
      <c r="E69" s="24"/>
      <c r="F69" s="24"/>
      <c r="G69" s="24"/>
      <c r="H69" s="24"/>
      <c r="I69" s="24"/>
      <c r="J69" s="24"/>
      <c r="K69" s="24"/>
      <c r="L69" s="24"/>
      <c r="M69" s="64"/>
      <c r="N69" s="24"/>
      <c r="O69" s="24"/>
      <c r="P69" s="24"/>
    </row>
    <row r="70" spans="1:16" s="25" customFormat="1" ht="11.4" hidden="1">
      <c r="A70" s="24"/>
      <c r="B70" s="24"/>
      <c r="C70" s="24"/>
      <c r="D70" s="24"/>
      <c r="E70" s="24"/>
      <c r="F70" s="24"/>
      <c r="G70" s="24"/>
      <c r="H70" s="24"/>
      <c r="I70" s="24"/>
      <c r="J70" s="24"/>
      <c r="K70" s="24"/>
      <c r="L70" s="24"/>
      <c r="M70" s="64"/>
      <c r="N70" s="24"/>
      <c r="O70" s="24"/>
      <c r="P70" s="24"/>
    </row>
    <row r="71" spans="1:16" s="25" customFormat="1" ht="11.4" hidden="1">
      <c r="A71" s="24"/>
      <c r="B71" s="24"/>
      <c r="C71" s="24"/>
      <c r="D71" s="24"/>
      <c r="E71" s="24"/>
      <c r="F71" s="24"/>
      <c r="G71" s="24"/>
      <c r="H71" s="24"/>
      <c r="I71" s="24"/>
      <c r="J71" s="24"/>
      <c r="K71" s="24"/>
      <c r="L71" s="24"/>
      <c r="M71" s="64"/>
      <c r="N71" s="24"/>
      <c r="O71" s="24"/>
      <c r="P71" s="24"/>
    </row>
    <row r="72" spans="1:16" s="25" customFormat="1" ht="11.4" hidden="1">
      <c r="A72" s="24"/>
      <c r="B72" s="24"/>
      <c r="C72" s="24"/>
      <c r="D72" s="24"/>
      <c r="E72" s="24"/>
      <c r="F72" s="24"/>
      <c r="G72" s="24"/>
      <c r="H72" s="24"/>
      <c r="I72" s="24"/>
      <c r="J72" s="24"/>
      <c r="K72" s="24"/>
      <c r="L72" s="24"/>
      <c r="M72" s="64"/>
      <c r="N72" s="24"/>
      <c r="O72" s="24"/>
      <c r="P72" s="24"/>
    </row>
    <row r="73" spans="1:16" s="25" customFormat="1" ht="11.4" hidden="1">
      <c r="A73" s="24"/>
      <c r="B73" s="24"/>
      <c r="C73" s="24"/>
      <c r="D73" s="24"/>
      <c r="E73" s="24"/>
      <c r="F73" s="24"/>
      <c r="G73" s="24"/>
      <c r="H73" s="24"/>
      <c r="I73" s="24"/>
      <c r="J73" s="24"/>
      <c r="K73" s="24"/>
      <c r="L73" s="24"/>
      <c r="M73" s="64"/>
      <c r="N73" s="24"/>
      <c r="O73" s="24"/>
      <c r="P73" s="24"/>
    </row>
    <row r="74" spans="1:16" s="25" customFormat="1" ht="11.4" hidden="1">
      <c r="A74" s="24"/>
      <c r="B74" s="24"/>
      <c r="C74" s="24"/>
      <c r="D74" s="24"/>
      <c r="E74" s="24"/>
      <c r="F74" s="24"/>
      <c r="G74" s="24"/>
      <c r="H74" s="24"/>
      <c r="I74" s="24"/>
      <c r="J74" s="24"/>
      <c r="K74" s="24"/>
      <c r="L74" s="24"/>
      <c r="M74" s="64"/>
      <c r="N74" s="24"/>
      <c r="O74" s="24"/>
      <c r="P74" s="24"/>
    </row>
    <row r="75" spans="1:16" s="25" customFormat="1" ht="11.4" hidden="1">
      <c r="A75" s="24"/>
      <c r="B75" s="24"/>
      <c r="C75" s="24"/>
      <c r="D75" s="24"/>
      <c r="E75" s="24"/>
      <c r="F75" s="24"/>
      <c r="G75" s="24"/>
      <c r="H75" s="24"/>
      <c r="I75" s="24"/>
      <c r="J75" s="24"/>
      <c r="K75" s="24"/>
      <c r="L75" s="24"/>
      <c r="M75" s="64"/>
      <c r="N75" s="24"/>
      <c r="O75" s="24"/>
      <c r="P75" s="24"/>
    </row>
    <row r="76" spans="1:16" s="25" customFormat="1" ht="11.4" hidden="1">
      <c r="A76" s="24"/>
      <c r="B76" s="24"/>
      <c r="C76" s="24"/>
      <c r="D76" s="24"/>
      <c r="E76" s="24"/>
      <c r="F76" s="24"/>
      <c r="G76" s="24"/>
      <c r="H76" s="24"/>
      <c r="I76" s="24"/>
      <c r="J76" s="24"/>
      <c r="K76" s="24"/>
      <c r="L76" s="24"/>
      <c r="M76" s="64"/>
      <c r="N76" s="24"/>
      <c r="O76" s="24"/>
      <c r="P76" s="24"/>
    </row>
    <row r="77" spans="1:16" s="25" customFormat="1" ht="11.4" hidden="1">
      <c r="A77" s="24"/>
      <c r="B77" s="24"/>
      <c r="C77" s="24"/>
      <c r="D77" s="24"/>
      <c r="E77" s="24"/>
      <c r="F77" s="24"/>
      <c r="G77" s="24"/>
      <c r="H77" s="24"/>
      <c r="I77" s="24"/>
      <c r="J77" s="24"/>
      <c r="K77" s="24"/>
      <c r="L77" s="24"/>
      <c r="M77" s="64"/>
      <c r="N77" s="24"/>
      <c r="O77" s="24"/>
      <c r="P77" s="24"/>
    </row>
    <row r="78" spans="1:16" s="25" customFormat="1" ht="11.4" hidden="1">
      <c r="A78" s="24"/>
      <c r="B78" s="24"/>
      <c r="C78" s="24"/>
      <c r="D78" s="24"/>
      <c r="E78" s="24"/>
      <c r="F78" s="24"/>
      <c r="G78" s="24"/>
      <c r="H78" s="24"/>
      <c r="I78" s="24"/>
      <c r="J78" s="24"/>
      <c r="K78" s="24"/>
      <c r="L78" s="24"/>
      <c r="M78" s="64"/>
      <c r="N78" s="24"/>
      <c r="O78" s="24"/>
      <c r="P78" s="24"/>
    </row>
    <row r="79" spans="1:16" s="25" customFormat="1" ht="11.4" hidden="1">
      <c r="A79" s="24"/>
      <c r="B79" s="24"/>
      <c r="C79" s="24"/>
      <c r="D79" s="24"/>
      <c r="E79" s="24"/>
      <c r="F79" s="24"/>
      <c r="G79" s="24"/>
      <c r="H79" s="24"/>
      <c r="I79" s="24"/>
      <c r="J79" s="24"/>
      <c r="K79" s="24"/>
      <c r="L79" s="24"/>
      <c r="M79" s="64"/>
      <c r="N79" s="24"/>
      <c r="O79" s="24"/>
      <c r="P79" s="24"/>
    </row>
    <row r="80" spans="1:16" s="25" customFormat="1" ht="11.4" hidden="1">
      <c r="A80" s="24"/>
      <c r="B80" s="24"/>
      <c r="C80" s="24"/>
      <c r="D80" s="24"/>
      <c r="E80" s="24"/>
      <c r="F80" s="24"/>
      <c r="G80" s="24"/>
      <c r="H80" s="24"/>
      <c r="I80" s="24"/>
      <c r="J80" s="24"/>
      <c r="K80" s="24"/>
      <c r="L80" s="24"/>
      <c r="M80" s="64"/>
      <c r="N80" s="24"/>
      <c r="O80" s="24"/>
      <c r="P80" s="24"/>
    </row>
    <row r="81" spans="1:16" s="25" customFormat="1" ht="11.4" hidden="1">
      <c r="A81" s="24"/>
      <c r="B81" s="24"/>
      <c r="C81" s="24"/>
      <c r="D81" s="24"/>
      <c r="E81" s="24"/>
      <c r="F81" s="24"/>
      <c r="G81" s="24"/>
      <c r="H81" s="24"/>
      <c r="I81" s="24"/>
      <c r="J81" s="24"/>
      <c r="K81" s="24"/>
      <c r="L81" s="24"/>
      <c r="M81" s="64"/>
      <c r="N81" s="24"/>
      <c r="O81" s="24"/>
      <c r="P81" s="24"/>
    </row>
    <row r="82" spans="1:16" s="25" customFormat="1" ht="11.4" hidden="1">
      <c r="A82" s="24"/>
      <c r="B82" s="24"/>
      <c r="C82" s="24"/>
      <c r="D82" s="24"/>
      <c r="E82" s="24"/>
      <c r="F82" s="24"/>
      <c r="G82" s="24"/>
      <c r="H82" s="24"/>
      <c r="I82" s="24"/>
      <c r="J82" s="24"/>
      <c r="K82" s="24"/>
      <c r="L82" s="24"/>
      <c r="M82" s="64"/>
      <c r="N82" s="24"/>
      <c r="O82" s="24"/>
      <c r="P82" s="24"/>
    </row>
    <row r="83" spans="1:16" s="25" customFormat="1" ht="11.4" hidden="1">
      <c r="A83" s="24"/>
      <c r="B83" s="24"/>
      <c r="C83" s="24"/>
      <c r="D83" s="24"/>
      <c r="E83" s="24"/>
      <c r="F83" s="24"/>
      <c r="G83" s="24"/>
      <c r="H83" s="24"/>
      <c r="I83" s="24"/>
      <c r="J83" s="24"/>
      <c r="K83" s="24"/>
      <c r="L83" s="24"/>
      <c r="M83" s="64"/>
      <c r="N83" s="24"/>
      <c r="O83" s="24"/>
      <c r="P83" s="24"/>
    </row>
    <row r="84" spans="1:16" s="25" customFormat="1" ht="11.4" hidden="1">
      <c r="A84" s="24"/>
      <c r="B84" s="24"/>
      <c r="C84" s="24"/>
      <c r="D84" s="24"/>
      <c r="E84" s="24"/>
      <c r="F84" s="24"/>
      <c r="G84" s="24"/>
      <c r="H84" s="24"/>
      <c r="I84" s="24"/>
      <c r="J84" s="24"/>
      <c r="K84" s="24"/>
      <c r="L84" s="24"/>
      <c r="M84" s="64"/>
      <c r="N84" s="24"/>
      <c r="O84" s="24"/>
      <c r="P84" s="24"/>
    </row>
    <row r="85" spans="1:16" s="25" customFormat="1" ht="11.4" hidden="1">
      <c r="A85" s="24"/>
      <c r="B85" s="24"/>
      <c r="C85" s="24"/>
      <c r="D85" s="24"/>
      <c r="E85" s="24"/>
      <c r="F85" s="24"/>
      <c r="G85" s="24"/>
      <c r="H85" s="24"/>
      <c r="I85" s="24"/>
      <c r="J85" s="24"/>
      <c r="K85" s="24"/>
      <c r="L85" s="24"/>
      <c r="M85" s="64"/>
      <c r="N85" s="24"/>
      <c r="O85" s="24"/>
      <c r="P85" s="24"/>
    </row>
    <row r="86" spans="1:16" s="25" customFormat="1" ht="11.4" hidden="1">
      <c r="A86" s="24"/>
      <c r="B86" s="24"/>
      <c r="C86" s="24"/>
      <c r="D86" s="24"/>
      <c r="E86" s="24"/>
      <c r="F86" s="24"/>
      <c r="G86" s="24"/>
      <c r="H86" s="24"/>
      <c r="I86" s="24"/>
      <c r="J86" s="24"/>
      <c r="K86" s="24"/>
      <c r="L86" s="24"/>
      <c r="M86" s="64"/>
      <c r="N86" s="24"/>
      <c r="O86" s="24"/>
      <c r="P86" s="24"/>
    </row>
    <row r="87" spans="1:16" s="25" customFormat="1" ht="11.4" hidden="1">
      <c r="A87" s="24"/>
      <c r="B87" s="24"/>
      <c r="C87" s="24"/>
      <c r="D87" s="24"/>
      <c r="E87" s="24"/>
      <c r="F87" s="24"/>
      <c r="G87" s="24"/>
      <c r="H87" s="24"/>
      <c r="I87" s="24"/>
      <c r="J87" s="24"/>
      <c r="K87" s="24"/>
      <c r="L87" s="24"/>
      <c r="M87" s="64"/>
      <c r="N87" s="24"/>
      <c r="O87" s="24"/>
      <c r="P87" s="24"/>
    </row>
    <row r="88" spans="1:16" s="25" customFormat="1" ht="11.4" hidden="1">
      <c r="A88" s="24"/>
      <c r="B88" s="24"/>
      <c r="C88" s="24"/>
      <c r="D88" s="24"/>
      <c r="E88" s="24"/>
      <c r="F88" s="24"/>
      <c r="G88" s="24"/>
      <c r="H88" s="24"/>
      <c r="I88" s="24"/>
      <c r="J88" s="24"/>
      <c r="K88" s="24"/>
      <c r="L88" s="24"/>
      <c r="M88" s="64"/>
      <c r="N88" s="24"/>
      <c r="O88" s="24"/>
      <c r="P88" s="24"/>
    </row>
    <row r="89" spans="1:16" s="25" customFormat="1" ht="11.4" hidden="1">
      <c r="A89" s="24"/>
      <c r="B89" s="24"/>
      <c r="C89" s="24"/>
      <c r="D89" s="24"/>
      <c r="E89" s="24"/>
      <c r="F89" s="24"/>
      <c r="G89" s="24"/>
      <c r="H89" s="24"/>
      <c r="I89" s="24"/>
      <c r="J89" s="24"/>
      <c r="K89" s="24"/>
      <c r="L89" s="24"/>
      <c r="M89" s="64"/>
      <c r="N89" s="24"/>
      <c r="O89" s="24"/>
      <c r="P89" s="24"/>
    </row>
    <row r="90" spans="1:16" s="25" customFormat="1" ht="11.4" hidden="1">
      <c r="A90" s="24"/>
      <c r="B90" s="24"/>
      <c r="C90" s="24"/>
      <c r="D90" s="24"/>
      <c r="E90" s="24"/>
      <c r="F90" s="24"/>
      <c r="G90" s="24"/>
      <c r="H90" s="24"/>
      <c r="I90" s="24"/>
      <c r="J90" s="24"/>
      <c r="K90" s="24"/>
      <c r="L90" s="24"/>
      <c r="M90" s="64"/>
      <c r="N90" s="24"/>
      <c r="O90" s="24"/>
      <c r="P90" s="24"/>
    </row>
    <row r="91" spans="1:16" s="25" customFormat="1" ht="11.4" hidden="1">
      <c r="A91" s="24"/>
      <c r="B91" s="24"/>
      <c r="C91" s="24"/>
      <c r="D91" s="24"/>
      <c r="E91" s="24"/>
      <c r="F91" s="24"/>
      <c r="G91" s="24"/>
      <c r="H91" s="24"/>
      <c r="I91" s="24"/>
      <c r="J91" s="24"/>
      <c r="K91" s="24"/>
      <c r="L91" s="24"/>
      <c r="M91" s="64"/>
      <c r="N91" s="24"/>
      <c r="O91" s="24"/>
      <c r="P91" s="24"/>
    </row>
    <row r="92" spans="1:16" s="25" customFormat="1" ht="11.4" hidden="1">
      <c r="A92" s="24"/>
      <c r="B92" s="24"/>
      <c r="C92" s="24"/>
      <c r="D92" s="24"/>
      <c r="E92" s="24"/>
      <c r="F92" s="24"/>
      <c r="G92" s="24"/>
      <c r="H92" s="24"/>
      <c r="I92" s="24"/>
      <c r="J92" s="24"/>
      <c r="K92" s="24"/>
      <c r="L92" s="24"/>
      <c r="M92" s="64"/>
      <c r="N92" s="24"/>
      <c r="O92" s="24"/>
      <c r="P92" s="24"/>
    </row>
    <row r="93" spans="1:16" s="25" customFormat="1" ht="11.4" hidden="1">
      <c r="A93" s="24"/>
      <c r="B93" s="24"/>
      <c r="C93" s="24"/>
      <c r="D93" s="24"/>
      <c r="E93" s="24"/>
      <c r="F93" s="24"/>
      <c r="G93" s="24"/>
      <c r="H93" s="24"/>
      <c r="I93" s="24"/>
      <c r="J93" s="24"/>
      <c r="K93" s="24"/>
      <c r="L93" s="24"/>
      <c r="M93" s="64"/>
      <c r="N93" s="24"/>
      <c r="O93" s="24"/>
      <c r="P93" s="24"/>
    </row>
    <row r="94" spans="1:16" s="25" customFormat="1" ht="11.4" hidden="1">
      <c r="A94" s="24"/>
      <c r="B94" s="24"/>
      <c r="C94" s="24"/>
      <c r="D94" s="24"/>
      <c r="E94" s="24"/>
      <c r="F94" s="24"/>
      <c r="G94" s="24"/>
      <c r="H94" s="24"/>
      <c r="I94" s="24"/>
      <c r="J94" s="24"/>
      <c r="K94" s="24"/>
      <c r="L94" s="24"/>
      <c r="M94" s="64"/>
      <c r="N94" s="24"/>
      <c r="O94" s="24"/>
      <c r="P94" s="24"/>
    </row>
    <row r="95" spans="1:16" s="25" customFormat="1" ht="11.4" hidden="1">
      <c r="A95" s="24"/>
      <c r="B95" s="24"/>
      <c r="C95" s="24"/>
      <c r="D95" s="24"/>
      <c r="E95" s="24"/>
      <c r="F95" s="24"/>
      <c r="G95" s="24"/>
      <c r="H95" s="24"/>
      <c r="I95" s="24"/>
      <c r="J95" s="24"/>
      <c r="K95" s="24"/>
      <c r="L95" s="24"/>
      <c r="M95" s="64"/>
      <c r="N95" s="24"/>
      <c r="O95" s="24"/>
      <c r="P95" s="24"/>
    </row>
    <row r="96" spans="1:16" s="25" customFormat="1" ht="11.4" hidden="1">
      <c r="A96" s="24"/>
      <c r="B96" s="24"/>
      <c r="C96" s="24"/>
      <c r="D96" s="24"/>
      <c r="E96" s="24"/>
      <c r="F96" s="24"/>
      <c r="G96" s="24"/>
      <c r="H96" s="24"/>
      <c r="I96" s="24"/>
      <c r="J96" s="24"/>
      <c r="K96" s="24"/>
      <c r="L96" s="24"/>
      <c r="M96" s="64"/>
      <c r="N96" s="24"/>
      <c r="O96" s="24"/>
      <c r="P96" s="24"/>
    </row>
    <row r="97" spans="1:16" s="25" customFormat="1" ht="11.4" hidden="1">
      <c r="A97" s="24"/>
      <c r="B97" s="24"/>
      <c r="C97" s="24"/>
      <c r="D97" s="24"/>
      <c r="E97" s="24"/>
      <c r="F97" s="24"/>
      <c r="G97" s="24"/>
      <c r="H97" s="24"/>
      <c r="I97" s="24"/>
      <c r="J97" s="24"/>
      <c r="K97" s="24"/>
      <c r="L97" s="24"/>
      <c r="M97" s="64"/>
      <c r="N97" s="24"/>
      <c r="O97" s="24"/>
      <c r="P97" s="24"/>
    </row>
    <row r="98" spans="1:16" s="25" customFormat="1" ht="11.4" hidden="1">
      <c r="A98" s="24"/>
      <c r="B98" s="24"/>
      <c r="C98" s="24"/>
      <c r="D98" s="24"/>
      <c r="E98" s="24"/>
      <c r="F98" s="24"/>
      <c r="G98" s="24"/>
      <c r="H98" s="24"/>
      <c r="I98" s="24"/>
      <c r="J98" s="24"/>
      <c r="K98" s="24"/>
      <c r="L98" s="24"/>
      <c r="M98" s="64"/>
      <c r="N98" s="24"/>
      <c r="O98" s="24"/>
      <c r="P98" s="24"/>
    </row>
    <row r="99" spans="1:16" s="25" customFormat="1" ht="11.4" hidden="1">
      <c r="A99" s="24"/>
      <c r="B99" s="24"/>
      <c r="C99" s="24"/>
      <c r="D99" s="24"/>
      <c r="E99" s="24"/>
      <c r="F99" s="24"/>
      <c r="G99" s="24"/>
      <c r="H99" s="24"/>
      <c r="I99" s="24"/>
      <c r="J99" s="24"/>
      <c r="K99" s="24"/>
      <c r="L99" s="24"/>
      <c r="M99" s="64"/>
      <c r="N99" s="24"/>
      <c r="O99" s="24"/>
      <c r="P99" s="24"/>
    </row>
    <row r="100" spans="1:16" s="25" customFormat="1" ht="11.4" hidden="1">
      <c r="A100" s="24"/>
      <c r="B100" s="24"/>
      <c r="C100" s="24"/>
      <c r="D100" s="24"/>
      <c r="E100" s="24"/>
      <c r="F100" s="24"/>
      <c r="G100" s="24"/>
      <c r="H100" s="24"/>
      <c r="I100" s="24"/>
      <c r="J100" s="24"/>
      <c r="K100" s="24"/>
      <c r="L100" s="24"/>
      <c r="M100" s="64"/>
      <c r="N100" s="24"/>
      <c r="O100" s="24"/>
      <c r="P100" s="24"/>
    </row>
    <row r="101" spans="1:16" s="25" customFormat="1" ht="11.4" hidden="1">
      <c r="A101" s="24"/>
      <c r="B101" s="24"/>
      <c r="C101" s="24"/>
      <c r="D101" s="24"/>
      <c r="E101" s="24"/>
      <c r="F101" s="24"/>
      <c r="G101" s="24"/>
      <c r="H101" s="24"/>
      <c r="I101" s="24"/>
      <c r="J101" s="24"/>
      <c r="K101" s="24"/>
      <c r="L101" s="24"/>
      <c r="M101" s="64"/>
      <c r="N101" s="24"/>
      <c r="O101" s="24"/>
      <c r="P101" s="24"/>
    </row>
    <row r="102" spans="1:16" s="25" customFormat="1" ht="11.4" hidden="1">
      <c r="A102" s="24"/>
      <c r="B102" s="24"/>
      <c r="C102" s="24"/>
      <c r="D102" s="24"/>
      <c r="E102" s="24"/>
      <c r="F102" s="24"/>
      <c r="G102" s="24"/>
      <c r="H102" s="24"/>
      <c r="I102" s="24"/>
      <c r="J102" s="24"/>
      <c r="K102" s="24"/>
      <c r="L102" s="24"/>
      <c r="M102" s="64"/>
      <c r="N102" s="24"/>
      <c r="O102" s="24"/>
      <c r="P102" s="24"/>
    </row>
    <row r="103" spans="1:16" s="25" customFormat="1" ht="11.4" hidden="1">
      <c r="A103" s="24"/>
      <c r="B103" s="24"/>
      <c r="C103" s="24"/>
      <c r="D103" s="24"/>
      <c r="E103" s="24"/>
      <c r="F103" s="24"/>
      <c r="G103" s="24"/>
      <c r="H103" s="24"/>
      <c r="I103" s="24"/>
      <c r="J103" s="24"/>
      <c r="K103" s="24"/>
      <c r="L103" s="24"/>
      <c r="M103" s="64"/>
      <c r="N103" s="24"/>
      <c r="O103" s="24"/>
      <c r="P103" s="24"/>
    </row>
    <row r="104" spans="1:16" s="25" customFormat="1" ht="11.4" hidden="1">
      <c r="A104" s="24"/>
      <c r="B104" s="24"/>
      <c r="C104" s="24"/>
      <c r="D104" s="24"/>
      <c r="E104" s="24"/>
      <c r="F104" s="24"/>
      <c r="G104" s="24"/>
      <c r="H104" s="24"/>
      <c r="I104" s="24"/>
      <c r="J104" s="24"/>
      <c r="K104" s="24"/>
      <c r="L104" s="24"/>
      <c r="M104" s="64"/>
      <c r="N104" s="24"/>
      <c r="O104" s="24"/>
      <c r="P104" s="24"/>
    </row>
    <row r="105" spans="1:16" s="25" customFormat="1" ht="11.4" hidden="1">
      <c r="A105" s="24"/>
      <c r="B105" s="24"/>
      <c r="C105" s="24"/>
      <c r="D105" s="24"/>
      <c r="E105" s="24"/>
      <c r="F105" s="24"/>
      <c r="G105" s="24"/>
      <c r="H105" s="24"/>
      <c r="I105" s="24"/>
      <c r="J105" s="24"/>
      <c r="K105" s="24"/>
      <c r="L105" s="24"/>
      <c r="M105" s="64"/>
      <c r="N105" s="24"/>
      <c r="O105" s="24"/>
      <c r="P105" s="24"/>
    </row>
    <row r="106" spans="1:16" s="25" customFormat="1" ht="11.4" hidden="1">
      <c r="A106" s="24"/>
      <c r="B106" s="24"/>
      <c r="C106" s="24"/>
      <c r="D106" s="24"/>
      <c r="E106" s="24"/>
      <c r="F106" s="24"/>
      <c r="G106" s="24"/>
      <c r="H106" s="24"/>
      <c r="I106" s="24"/>
      <c r="J106" s="24"/>
      <c r="K106" s="24"/>
      <c r="L106" s="24"/>
      <c r="M106" s="64"/>
      <c r="N106" s="24"/>
      <c r="O106" s="24"/>
      <c r="P106" s="24"/>
    </row>
    <row r="107" spans="1:16" s="25" customFormat="1" ht="11.4" hidden="1">
      <c r="A107" s="24"/>
      <c r="B107" s="24"/>
      <c r="C107" s="24"/>
      <c r="D107" s="24"/>
      <c r="E107" s="24"/>
      <c r="F107" s="24"/>
      <c r="G107" s="24"/>
      <c r="H107" s="24"/>
      <c r="I107" s="24"/>
      <c r="J107" s="24"/>
      <c r="K107" s="24"/>
      <c r="L107" s="24"/>
      <c r="M107" s="64"/>
      <c r="N107" s="24"/>
      <c r="O107" s="24"/>
      <c r="P107" s="24"/>
    </row>
    <row r="108" spans="1:16" s="25" customFormat="1" ht="11.4" hidden="1">
      <c r="A108" s="24"/>
      <c r="B108" s="24"/>
      <c r="C108" s="24"/>
      <c r="D108" s="24"/>
      <c r="E108" s="24"/>
      <c r="F108" s="24"/>
      <c r="G108" s="24"/>
      <c r="H108" s="24"/>
      <c r="I108" s="24"/>
      <c r="J108" s="24"/>
      <c r="K108" s="24"/>
      <c r="L108" s="24"/>
      <c r="M108" s="64"/>
      <c r="N108" s="24"/>
      <c r="O108" s="24"/>
      <c r="P108" s="24"/>
    </row>
    <row r="109" spans="1:16" s="25" customFormat="1" ht="11.4" hidden="1">
      <c r="A109" s="24"/>
      <c r="B109" s="24"/>
      <c r="C109" s="24"/>
      <c r="D109" s="24"/>
      <c r="E109" s="24"/>
      <c r="F109" s="24"/>
      <c r="G109" s="24"/>
      <c r="H109" s="24"/>
      <c r="I109" s="24"/>
      <c r="J109" s="24"/>
      <c r="K109" s="24"/>
      <c r="L109" s="24"/>
      <c r="M109" s="64"/>
      <c r="N109" s="24"/>
      <c r="O109" s="24"/>
      <c r="P109" s="24"/>
    </row>
    <row r="110" spans="1:16" s="25" customFormat="1" ht="11.4" hidden="1">
      <c r="A110" s="24"/>
      <c r="B110" s="24"/>
      <c r="C110" s="24"/>
      <c r="D110" s="24"/>
      <c r="E110" s="24"/>
      <c r="F110" s="24"/>
      <c r="G110" s="24"/>
      <c r="H110" s="24"/>
      <c r="I110" s="24"/>
      <c r="J110" s="24"/>
      <c r="K110" s="24"/>
      <c r="L110" s="24"/>
      <c r="M110" s="64"/>
      <c r="N110" s="24"/>
      <c r="O110" s="24"/>
      <c r="P110" s="24"/>
    </row>
    <row r="111" spans="1:16" s="25" customFormat="1" ht="11.4" hidden="1">
      <c r="A111" s="24"/>
      <c r="B111" s="24"/>
      <c r="C111" s="24"/>
      <c r="D111" s="24"/>
      <c r="E111" s="24"/>
      <c r="F111" s="24"/>
      <c r="G111" s="24"/>
      <c r="H111" s="24"/>
      <c r="I111" s="24"/>
      <c r="J111" s="24"/>
      <c r="K111" s="24"/>
      <c r="L111" s="24"/>
      <c r="M111" s="64"/>
      <c r="N111" s="24"/>
      <c r="O111" s="24"/>
      <c r="P111" s="24"/>
    </row>
    <row r="112" spans="1:16" s="25" customFormat="1" ht="11.4" hidden="1">
      <c r="A112" s="24"/>
      <c r="B112" s="24"/>
      <c r="C112" s="24"/>
      <c r="D112" s="24"/>
      <c r="E112" s="24"/>
      <c r="F112" s="24"/>
      <c r="G112" s="24"/>
      <c r="H112" s="24"/>
      <c r="I112" s="24"/>
      <c r="J112" s="24"/>
      <c r="K112" s="24"/>
      <c r="L112" s="24"/>
      <c r="M112" s="64"/>
      <c r="N112" s="24"/>
      <c r="O112" s="24"/>
      <c r="P112" s="24"/>
    </row>
    <row r="113" spans="1:16" s="25" customFormat="1" ht="11.4" hidden="1">
      <c r="A113" s="24"/>
      <c r="B113" s="24"/>
      <c r="C113" s="24"/>
      <c r="D113" s="24"/>
      <c r="E113" s="24"/>
      <c r="F113" s="24"/>
      <c r="G113" s="24"/>
      <c r="H113" s="24"/>
      <c r="I113" s="24"/>
      <c r="J113" s="24"/>
      <c r="K113" s="24"/>
      <c r="L113" s="24"/>
      <c r="M113" s="64"/>
      <c r="N113" s="24"/>
      <c r="O113" s="24"/>
      <c r="P113" s="24"/>
    </row>
    <row r="114" spans="1:16" s="25" customFormat="1" ht="11.4" hidden="1">
      <c r="A114" s="24"/>
      <c r="B114" s="24"/>
      <c r="C114" s="24"/>
      <c r="D114" s="24"/>
      <c r="E114" s="24"/>
      <c r="F114" s="24"/>
      <c r="G114" s="24"/>
      <c r="H114" s="24"/>
      <c r="I114" s="24"/>
      <c r="J114" s="24"/>
      <c r="K114" s="24"/>
      <c r="L114" s="24"/>
      <c r="M114" s="64"/>
      <c r="N114" s="24"/>
      <c r="O114" s="24"/>
      <c r="P114" s="24"/>
    </row>
    <row r="115" spans="1:16" s="25" customFormat="1" ht="11.4" hidden="1">
      <c r="A115" s="24"/>
      <c r="B115" s="24"/>
      <c r="C115" s="24"/>
      <c r="D115" s="24"/>
      <c r="E115" s="24"/>
      <c r="F115" s="24"/>
      <c r="G115" s="24"/>
      <c r="H115" s="24"/>
      <c r="I115" s="24"/>
      <c r="J115" s="24"/>
      <c r="K115" s="24"/>
      <c r="L115" s="24"/>
      <c r="M115" s="64"/>
      <c r="N115" s="24"/>
      <c r="O115" s="24"/>
      <c r="P115" s="24"/>
    </row>
    <row r="116" spans="1:16" s="25" customFormat="1" ht="11.4" hidden="1">
      <c r="A116" s="24"/>
      <c r="B116" s="24"/>
      <c r="C116" s="24"/>
      <c r="D116" s="24"/>
      <c r="E116" s="24"/>
      <c r="F116" s="24"/>
      <c r="G116" s="24"/>
      <c r="H116" s="24"/>
      <c r="I116" s="24"/>
      <c r="J116" s="24"/>
      <c r="K116" s="24"/>
      <c r="L116" s="24"/>
      <c r="M116" s="64"/>
      <c r="N116" s="24"/>
      <c r="O116" s="24"/>
      <c r="P116" s="24"/>
    </row>
    <row r="117" spans="1:16" s="25" customFormat="1" ht="11.4" hidden="1">
      <c r="A117" s="24"/>
      <c r="B117" s="24"/>
      <c r="C117" s="24"/>
      <c r="D117" s="24"/>
      <c r="E117" s="24"/>
      <c r="F117" s="24"/>
      <c r="G117" s="24"/>
      <c r="H117" s="24"/>
      <c r="I117" s="24"/>
      <c r="J117" s="24"/>
      <c r="K117" s="24"/>
      <c r="L117" s="24"/>
      <c r="M117" s="64"/>
      <c r="N117" s="24"/>
      <c r="O117" s="24"/>
      <c r="P117" s="24"/>
    </row>
    <row r="118" spans="1:16" s="25" customFormat="1" ht="11.4" hidden="1">
      <c r="A118" s="24"/>
      <c r="B118" s="24"/>
      <c r="C118" s="24"/>
      <c r="D118" s="24"/>
      <c r="E118" s="24"/>
      <c r="F118" s="24"/>
      <c r="G118" s="24"/>
      <c r="H118" s="24"/>
      <c r="I118" s="24"/>
      <c r="J118" s="24"/>
      <c r="K118" s="24"/>
      <c r="L118" s="24"/>
      <c r="M118" s="64"/>
      <c r="N118" s="24"/>
      <c r="O118" s="24"/>
      <c r="P118" s="24"/>
    </row>
    <row r="119" spans="1:16" s="25" customFormat="1" ht="11.4" hidden="1">
      <c r="A119" s="24"/>
      <c r="B119" s="24"/>
      <c r="C119" s="24"/>
      <c r="D119" s="24"/>
      <c r="E119" s="24"/>
      <c r="F119" s="24"/>
      <c r="G119" s="24"/>
      <c r="H119" s="24"/>
      <c r="I119" s="24"/>
      <c r="J119" s="24"/>
      <c r="K119" s="24"/>
      <c r="L119" s="24"/>
      <c r="M119" s="64"/>
      <c r="N119" s="24"/>
      <c r="O119" s="24"/>
      <c r="P119" s="24"/>
    </row>
    <row r="120" spans="1:16" s="25" customFormat="1" ht="11.4" hidden="1">
      <c r="A120" s="24"/>
      <c r="B120" s="24"/>
      <c r="C120" s="24"/>
      <c r="D120" s="24"/>
      <c r="E120" s="24"/>
      <c r="F120" s="24"/>
      <c r="G120" s="24"/>
      <c r="H120" s="24"/>
      <c r="I120" s="24"/>
      <c r="J120" s="24"/>
      <c r="K120" s="24"/>
      <c r="L120" s="24"/>
      <c r="M120" s="64"/>
      <c r="N120" s="24"/>
      <c r="O120" s="24"/>
      <c r="P120" s="24"/>
    </row>
    <row r="121" spans="1:16" s="25" customFormat="1" ht="11.4" hidden="1">
      <c r="A121" s="24"/>
      <c r="B121" s="24"/>
      <c r="C121" s="24"/>
      <c r="D121" s="24"/>
      <c r="E121" s="24"/>
      <c r="F121" s="24"/>
      <c r="G121" s="24"/>
      <c r="H121" s="24"/>
      <c r="I121" s="24"/>
      <c r="J121" s="24"/>
      <c r="K121" s="24"/>
      <c r="L121" s="24"/>
      <c r="M121" s="64"/>
      <c r="N121" s="24"/>
      <c r="O121" s="24"/>
      <c r="P121" s="24"/>
    </row>
    <row r="122" spans="1:16" s="25" customFormat="1" ht="11.4" hidden="1">
      <c r="A122" s="24"/>
      <c r="B122" s="24"/>
      <c r="C122" s="24"/>
      <c r="D122" s="24"/>
      <c r="E122" s="24"/>
      <c r="F122" s="24"/>
      <c r="G122" s="24"/>
      <c r="H122" s="24"/>
      <c r="I122" s="24"/>
      <c r="J122" s="24"/>
      <c r="K122" s="24"/>
      <c r="L122" s="24"/>
      <c r="M122" s="64"/>
      <c r="N122" s="24"/>
      <c r="O122" s="24"/>
      <c r="P122" s="24"/>
    </row>
    <row r="123" spans="1:16" s="25" customFormat="1" ht="11.4" hidden="1">
      <c r="A123" s="24"/>
      <c r="B123" s="24"/>
      <c r="C123" s="24"/>
      <c r="D123" s="24"/>
      <c r="E123" s="24"/>
      <c r="F123" s="24"/>
      <c r="G123" s="24"/>
      <c r="H123" s="24"/>
      <c r="I123" s="24"/>
      <c r="J123" s="24"/>
      <c r="K123" s="24"/>
      <c r="L123" s="24"/>
      <c r="M123" s="64"/>
      <c r="N123" s="24"/>
      <c r="O123" s="24"/>
      <c r="P123" s="24"/>
    </row>
    <row r="124" spans="1:16" s="25" customFormat="1" ht="11.4" hidden="1">
      <c r="A124" s="24"/>
      <c r="B124" s="24"/>
      <c r="C124" s="24"/>
      <c r="D124" s="24"/>
      <c r="E124" s="24"/>
      <c r="F124" s="24"/>
      <c r="G124" s="24"/>
      <c r="H124" s="24"/>
      <c r="I124" s="24"/>
      <c r="J124" s="24"/>
      <c r="K124" s="24"/>
      <c r="L124" s="24"/>
      <c r="M124" s="64"/>
      <c r="N124" s="24"/>
      <c r="O124" s="24"/>
      <c r="P124" s="24"/>
    </row>
    <row r="125" spans="1:16" s="25" customFormat="1" ht="11.4" hidden="1">
      <c r="A125" s="24"/>
      <c r="B125" s="24"/>
      <c r="C125" s="24"/>
      <c r="D125" s="24"/>
      <c r="E125" s="24"/>
      <c r="F125" s="24"/>
      <c r="G125" s="24"/>
      <c r="H125" s="24"/>
      <c r="I125" s="24"/>
      <c r="J125" s="24"/>
      <c r="K125" s="24"/>
      <c r="L125" s="24"/>
      <c r="M125" s="64"/>
      <c r="N125" s="24"/>
      <c r="O125" s="24"/>
      <c r="P125" s="24"/>
    </row>
    <row r="126" spans="1:16" s="25" customFormat="1" ht="11.4" hidden="1">
      <c r="A126" s="24"/>
      <c r="B126" s="24"/>
      <c r="C126" s="24"/>
      <c r="D126" s="24"/>
      <c r="E126" s="24"/>
      <c r="F126" s="24"/>
      <c r="G126" s="24"/>
      <c r="H126" s="24"/>
      <c r="I126" s="24"/>
      <c r="J126" s="24"/>
      <c r="K126" s="24"/>
      <c r="L126" s="24"/>
      <c r="M126" s="64"/>
      <c r="N126" s="24"/>
      <c r="O126" s="24"/>
      <c r="P126" s="24"/>
    </row>
    <row r="127" spans="1:16" s="25" customFormat="1" ht="11.4" hidden="1">
      <c r="A127" s="24"/>
      <c r="B127" s="24"/>
      <c r="C127" s="24"/>
      <c r="D127" s="24"/>
      <c r="E127" s="24"/>
      <c r="F127" s="24"/>
      <c r="G127" s="24"/>
      <c r="H127" s="24"/>
      <c r="I127" s="24"/>
      <c r="J127" s="24"/>
      <c r="K127" s="24"/>
      <c r="L127" s="24"/>
      <c r="M127" s="64"/>
      <c r="N127" s="24"/>
      <c r="O127" s="24"/>
      <c r="P127" s="24"/>
    </row>
    <row r="128" spans="1:16" s="25" customFormat="1" ht="11.4" hidden="1">
      <c r="A128" s="24"/>
      <c r="B128" s="24"/>
      <c r="C128" s="24"/>
      <c r="D128" s="24"/>
      <c r="E128" s="24"/>
      <c r="F128" s="24"/>
      <c r="G128" s="24"/>
      <c r="H128" s="24"/>
      <c r="I128" s="24"/>
      <c r="J128" s="24"/>
      <c r="K128" s="24"/>
      <c r="L128" s="24"/>
      <c r="M128" s="64"/>
      <c r="N128" s="24"/>
      <c r="O128" s="24"/>
      <c r="P128" s="24"/>
    </row>
    <row r="129" spans="1:16" s="25" customFormat="1" ht="11.4" hidden="1">
      <c r="A129" s="24"/>
      <c r="B129" s="24"/>
      <c r="C129" s="24"/>
      <c r="D129" s="24"/>
      <c r="E129" s="24"/>
      <c r="F129" s="24"/>
      <c r="G129" s="24"/>
      <c r="H129" s="24"/>
      <c r="I129" s="24"/>
      <c r="J129" s="24"/>
      <c r="K129" s="24"/>
      <c r="L129" s="24"/>
      <c r="M129" s="64"/>
      <c r="N129" s="24"/>
      <c r="O129" s="24"/>
      <c r="P129" s="24"/>
    </row>
    <row r="130" spans="1:16" s="25" customFormat="1" ht="11.4" hidden="1">
      <c r="A130" s="24"/>
      <c r="B130" s="24"/>
      <c r="C130" s="24"/>
      <c r="D130" s="24"/>
      <c r="E130" s="24"/>
      <c r="F130" s="24"/>
      <c r="G130" s="24"/>
      <c r="H130" s="24"/>
      <c r="I130" s="24"/>
      <c r="J130" s="24"/>
      <c r="K130" s="24"/>
      <c r="L130" s="24"/>
      <c r="M130" s="64"/>
      <c r="N130" s="24"/>
      <c r="O130" s="24"/>
      <c r="P130" s="24"/>
    </row>
    <row r="131" spans="1:16" s="25" customFormat="1" ht="11.4" hidden="1">
      <c r="A131" s="24"/>
      <c r="B131" s="24"/>
      <c r="C131" s="24"/>
      <c r="D131" s="24"/>
      <c r="E131" s="24"/>
      <c r="F131" s="24"/>
      <c r="G131" s="24"/>
      <c r="H131" s="24"/>
      <c r="I131" s="24"/>
      <c r="J131" s="24"/>
      <c r="K131" s="24"/>
      <c r="L131" s="24"/>
      <c r="M131" s="64"/>
      <c r="N131" s="24"/>
      <c r="O131" s="24"/>
      <c r="P131" s="24"/>
    </row>
    <row r="132" spans="1:16" s="25" customFormat="1" ht="11.4" hidden="1">
      <c r="A132" s="24"/>
      <c r="B132" s="24"/>
      <c r="C132" s="24"/>
      <c r="D132" s="24"/>
      <c r="E132" s="24"/>
      <c r="F132" s="24"/>
      <c r="G132" s="24"/>
      <c r="H132" s="24"/>
      <c r="I132" s="24"/>
      <c r="J132" s="24"/>
      <c r="K132" s="24"/>
      <c r="L132" s="24"/>
      <c r="M132" s="64"/>
      <c r="N132" s="24"/>
      <c r="O132" s="24"/>
      <c r="P132" s="24"/>
    </row>
    <row r="133" spans="1:16" s="25" customFormat="1" ht="11.4" hidden="1">
      <c r="A133" s="24"/>
      <c r="B133" s="24"/>
      <c r="C133" s="24"/>
      <c r="D133" s="24"/>
      <c r="E133" s="24"/>
      <c r="F133" s="24"/>
      <c r="G133" s="24"/>
      <c r="H133" s="24"/>
      <c r="I133" s="24"/>
      <c r="J133" s="24"/>
      <c r="K133" s="24"/>
      <c r="L133" s="24"/>
      <c r="M133" s="64"/>
      <c r="N133" s="24"/>
      <c r="O133" s="24"/>
      <c r="P133" s="24"/>
    </row>
    <row r="134" spans="1:16" s="25" customFormat="1" ht="11.4" hidden="1">
      <c r="A134" s="24"/>
      <c r="B134" s="24"/>
      <c r="C134" s="24"/>
      <c r="D134" s="24"/>
      <c r="E134" s="24"/>
      <c r="F134" s="24"/>
      <c r="G134" s="24"/>
      <c r="H134" s="24"/>
      <c r="I134" s="24"/>
      <c r="J134" s="24"/>
      <c r="K134" s="24"/>
      <c r="L134" s="24"/>
      <c r="M134" s="64"/>
      <c r="N134" s="24"/>
      <c r="O134" s="24"/>
      <c r="P134" s="24"/>
    </row>
    <row r="135" spans="1:16" s="25" customFormat="1" ht="11.4" hidden="1">
      <c r="A135" s="24"/>
      <c r="B135" s="24"/>
      <c r="C135" s="24"/>
      <c r="D135" s="24"/>
      <c r="E135" s="24"/>
      <c r="F135" s="24"/>
      <c r="G135" s="24"/>
      <c r="H135" s="24"/>
      <c r="I135" s="24"/>
      <c r="J135" s="24"/>
      <c r="K135" s="24"/>
      <c r="L135" s="24"/>
      <c r="M135" s="64"/>
      <c r="N135" s="24"/>
      <c r="O135" s="24"/>
      <c r="P135" s="24"/>
    </row>
    <row r="136" spans="1:16" s="25" customFormat="1" ht="11.4" hidden="1">
      <c r="A136" s="24"/>
      <c r="B136" s="24"/>
      <c r="C136" s="24"/>
      <c r="D136" s="24"/>
      <c r="E136" s="24"/>
      <c r="F136" s="24"/>
      <c r="G136" s="24"/>
      <c r="H136" s="24"/>
      <c r="I136" s="24"/>
      <c r="J136" s="24"/>
      <c r="K136" s="24"/>
      <c r="L136" s="24"/>
      <c r="M136" s="64"/>
      <c r="N136" s="24"/>
      <c r="O136" s="24"/>
      <c r="P136" s="24"/>
    </row>
    <row r="137" spans="1:16" s="25" customFormat="1" ht="11.4" hidden="1">
      <c r="A137" s="24"/>
      <c r="B137" s="24"/>
      <c r="C137" s="24"/>
      <c r="D137" s="24"/>
      <c r="E137" s="24"/>
      <c r="F137" s="24"/>
      <c r="G137" s="24"/>
      <c r="H137" s="24"/>
      <c r="I137" s="24"/>
      <c r="J137" s="24"/>
      <c r="K137" s="24"/>
      <c r="L137" s="24"/>
      <c r="M137" s="64"/>
      <c r="N137" s="24"/>
      <c r="O137" s="24"/>
      <c r="P137" s="24"/>
    </row>
    <row r="138" spans="1:16" s="25" customFormat="1" ht="11.4" hidden="1">
      <c r="A138" s="24"/>
      <c r="B138" s="24"/>
      <c r="C138" s="24"/>
      <c r="D138" s="24"/>
      <c r="E138" s="24"/>
      <c r="F138" s="24"/>
      <c r="G138" s="24"/>
      <c r="H138" s="24"/>
      <c r="I138" s="24"/>
      <c r="J138" s="24"/>
      <c r="K138" s="24"/>
      <c r="L138" s="24"/>
      <c r="M138" s="64"/>
      <c r="N138" s="24"/>
      <c r="O138" s="24"/>
      <c r="P138" s="24"/>
    </row>
    <row r="139" spans="1:16" s="25" customFormat="1" ht="11.4" hidden="1">
      <c r="A139" s="24"/>
      <c r="B139" s="24"/>
      <c r="C139" s="24"/>
      <c r="D139" s="24"/>
      <c r="E139" s="24"/>
      <c r="F139" s="24"/>
      <c r="G139" s="24"/>
      <c r="H139" s="24"/>
      <c r="I139" s="24"/>
      <c r="J139" s="24"/>
      <c r="K139" s="24"/>
      <c r="L139" s="24"/>
      <c r="M139" s="64"/>
      <c r="N139" s="24"/>
      <c r="O139" s="24"/>
      <c r="P139" s="24"/>
    </row>
    <row r="140" spans="1:16" s="25" customFormat="1" ht="11.4" hidden="1">
      <c r="A140" s="24"/>
      <c r="B140" s="24"/>
      <c r="C140" s="24"/>
      <c r="D140" s="24"/>
      <c r="E140" s="24"/>
      <c r="F140" s="24"/>
      <c r="G140" s="24"/>
      <c r="H140" s="24"/>
      <c r="I140" s="24"/>
      <c r="J140" s="24"/>
      <c r="K140" s="24"/>
      <c r="L140" s="24"/>
      <c r="M140" s="64"/>
      <c r="N140" s="24"/>
      <c r="O140" s="24"/>
      <c r="P140" s="24"/>
    </row>
    <row r="141" spans="1:16" ht="11.4" hidden="1"/>
    <row r="142" spans="1:16" ht="11.4" hidden="1"/>
    <row r="143" spans="1:16" ht="11.4" hidden="1"/>
    <row r="144" spans="1:16" ht="11.4" hidden="1"/>
    <row r="145" ht="11.4" hidden="1"/>
    <row r="146" ht="11.4" hidden="1"/>
    <row r="147" ht="11.4" hidden="1"/>
    <row r="148" ht="11.4" hidden="1"/>
    <row r="149" ht="11.4" hidden="1"/>
    <row r="150" ht="11.4" hidden="1"/>
    <row r="151" ht="11.4" hidden="1"/>
    <row r="152" ht="11.4" hidden="1"/>
    <row r="153" ht="11.4" hidden="1"/>
    <row r="154" ht="11.4" hidden="1"/>
    <row r="155" ht="11.4" hidden="1"/>
    <row r="156" ht="11.4" hidden="1"/>
    <row r="157" ht="11.4" hidden="1"/>
    <row r="158" ht="11.4" hidden="1"/>
    <row r="159" ht="11.4" hidden="1"/>
    <row r="160" ht="11.4" hidden="1"/>
    <row r="161" spans="1:16" ht="11.4" hidden="1"/>
    <row r="162" spans="1:16" ht="11.4" hidden="1"/>
    <row r="163" spans="1:16" ht="11.4" hidden="1"/>
    <row r="164" spans="1:16" ht="11.4" hidden="1"/>
    <row r="165" spans="1:16" ht="12.75" hidden="1" customHeight="1"/>
    <row r="166" spans="1:16" ht="12.75" hidden="1" customHeight="1" thickTop="1"/>
    <row r="167" spans="1:16" ht="12.75" hidden="1" customHeight="1"/>
    <row r="168" spans="1:16" ht="12.75" hidden="1" customHeight="1"/>
    <row r="169" spans="1:16" ht="12.75" hidden="1" customHeight="1"/>
    <row r="170" spans="1:16" ht="12.75" hidden="1" customHeight="1"/>
    <row r="171" spans="1:16" ht="12.75" hidden="1" customHeight="1"/>
    <row r="172" spans="1:16" s="8" customFormat="1" ht="3" customHeight="1">
      <c r="A172" s="241"/>
      <c r="B172" s="241"/>
      <c r="C172" s="241"/>
      <c r="D172" s="241"/>
      <c r="E172" s="241"/>
      <c r="F172" s="241"/>
      <c r="G172" s="241"/>
      <c r="H172" s="241"/>
      <c r="I172" s="241"/>
      <c r="J172" s="241"/>
      <c r="K172" s="241"/>
      <c r="L172" s="241"/>
      <c r="M172" s="66"/>
      <c r="N172" s="10"/>
      <c r="O172" s="10"/>
      <c r="P172" s="10"/>
    </row>
    <row r="183" spans="1:13" ht="81" customHeight="1" thickBot="1">
      <c r="C183" s="31"/>
      <c r="D183" s="248" t="s">
        <v>137</v>
      </c>
      <c r="E183" s="249"/>
      <c r="F183" s="249"/>
      <c r="G183" s="249"/>
      <c r="H183" s="249"/>
      <c r="I183" s="249"/>
      <c r="J183" s="62"/>
      <c r="K183" s="188" t="s">
        <v>162</v>
      </c>
      <c r="L183" s="188"/>
      <c r="M183" s="63" t="s">
        <v>1</v>
      </c>
    </row>
    <row r="184" spans="1:13" ht="49.05" customHeight="1" thickTop="1" thickBot="1">
      <c r="A184" s="195" t="s">
        <v>113</v>
      </c>
      <c r="B184" s="196"/>
      <c r="C184" s="197"/>
      <c r="D184" s="259" t="s">
        <v>78</v>
      </c>
      <c r="E184" s="260"/>
      <c r="F184" s="261"/>
      <c r="G184" s="262" t="s">
        <v>136</v>
      </c>
      <c r="H184" s="260"/>
      <c r="I184" s="260"/>
      <c r="J184" s="259" t="s">
        <v>29</v>
      </c>
      <c r="K184" s="260"/>
      <c r="L184" s="261"/>
      <c r="M184" s="63"/>
    </row>
    <row r="185" spans="1:13" ht="25.05" customHeight="1" thickTop="1">
      <c r="A185" s="198"/>
      <c r="B185" s="199"/>
      <c r="C185" s="200"/>
      <c r="D185" s="265" t="s">
        <v>14</v>
      </c>
      <c r="E185" s="266"/>
      <c r="F185" s="266"/>
      <c r="G185" s="266"/>
      <c r="H185" s="266"/>
      <c r="I185" s="267"/>
      <c r="J185" s="256" t="s">
        <v>13</v>
      </c>
      <c r="K185" s="257"/>
      <c r="L185" s="258"/>
      <c r="M185" s="63" t="s">
        <v>2</v>
      </c>
    </row>
    <row r="186" spans="1:13" ht="13.05" customHeight="1" thickBot="1">
      <c r="A186" s="198"/>
      <c r="B186" s="199"/>
      <c r="C186" s="200"/>
      <c r="D186" s="55" t="s">
        <v>37</v>
      </c>
      <c r="E186" s="56" t="s">
        <v>38</v>
      </c>
      <c r="F186" s="57" t="s">
        <v>39</v>
      </c>
      <c r="G186" s="55" t="s">
        <v>37</v>
      </c>
      <c r="H186" s="56" t="s">
        <v>38</v>
      </c>
      <c r="I186" s="57" t="s">
        <v>39</v>
      </c>
      <c r="J186" s="55" t="s">
        <v>37</v>
      </c>
      <c r="K186" s="56" t="s">
        <v>38</v>
      </c>
      <c r="L186" s="57" t="s">
        <v>39</v>
      </c>
      <c r="M186" s="63"/>
    </row>
    <row r="187" spans="1:13" ht="27.9" customHeight="1" thickTop="1" thickBot="1">
      <c r="A187" s="270" t="s">
        <v>83</v>
      </c>
      <c r="B187" s="271"/>
      <c r="C187" s="48">
        <v>5</v>
      </c>
      <c r="D187" s="251">
        <f>IF($C$187&gt;49,"надішліть",IF($C$187=0,"&lt;- зазначте",IF(N(SUM($M189:$M191))=0,"від",D189*N($M189)+D190*N($M190)+D191*N($M191))))</f>
        <v>9190</v>
      </c>
      <c r="E187" s="253">
        <f>IF($C$187&gt;49,"запит",IF($C$187=0,"СУМАРНУ",IF(N(SUM($M189:$M191))=0,"5 об'єктів",E189*N($M189)+E190*N($M190)+E191*N($M191))))</f>
        <v>16545</v>
      </c>
      <c r="F187" s="268">
        <f>IF($C$187&gt;49,"Поста",IF($C$187=0,"кількість",IF(N(SUM($M189:$M191))=0,"",F189*N($M189)+F190*N($M190)+F191*N($M191))))</f>
        <v>24815</v>
      </c>
      <c r="G187" s="251">
        <f>IF($C$187&gt;49,"чальнику",IF($C$187=0,"",IF(N(SUM($M189:$M191))=0,"від",G189*N($M189)+G190*N($M190)+G191*N($M191))))</f>
        <v>6435</v>
      </c>
      <c r="H187" s="253">
        <f>IF($C$187&gt;49,"",IF($C$187=0,"робочих",IF(N(SUM($M189:$M191))=0,"5 об'єктів",H189*N($M189)+H190*N($M190)+H191*N($M191))))</f>
        <v>11585</v>
      </c>
      <c r="I187" s="268">
        <f>IF($C$187&gt;49,"надішліть",IF($C$187=0,"станцій",IF(N(SUM($M189:$M191))=0,"",I189*N($M189)+I190*N($M190)+I191*N($M191))))</f>
        <v>17375</v>
      </c>
      <c r="J187" s="251">
        <f>IF($C$187&gt;49,"запит",IF($C$187=0,"та",IF(N(SUM($M189:$M191))=0,"від",J189*N($M189)+J190*N($M190)+J191*N($M191))))</f>
        <v>5975</v>
      </c>
      <c r="K187" s="253">
        <f>IF($C$853&gt;49,"",IF($C$187=0,"серверів",IF(N(SUM($M189:$M191))=0,"5 об'єктів",K189*N($M189)+K190*N($M190)+K191*N($M191))))</f>
        <v>10755</v>
      </c>
      <c r="L187" s="268">
        <f>IF($C$187&gt;49,"",IF($C$187=0,"",IF(N(SUM($M189:$M191))=0,"",L189*N($M189)+L190*N($M190)+L191*N($M191))))</f>
        <v>16135</v>
      </c>
      <c r="M187" s="250"/>
    </row>
    <row r="188" spans="1:13" ht="16.5" customHeight="1" thickTop="1">
      <c r="A188" s="58" t="s">
        <v>3</v>
      </c>
      <c r="B188" s="263" t="s">
        <v>84</v>
      </c>
      <c r="C188" s="264"/>
      <c r="D188" s="252"/>
      <c r="E188" s="254"/>
      <c r="F188" s="269"/>
      <c r="G188" s="252"/>
      <c r="H188" s="254"/>
      <c r="I188" s="269"/>
      <c r="J188" s="252"/>
      <c r="K188" s="254"/>
      <c r="L188" s="269"/>
      <c r="M188" s="250"/>
    </row>
    <row r="189" spans="1:13" ht="11.25" customHeight="1">
      <c r="A189" s="43" t="s">
        <v>4</v>
      </c>
      <c r="B189" s="27">
        <v>5</v>
      </c>
      <c r="C189" s="44">
        <v>10</v>
      </c>
      <c r="D189" s="76">
        <v>1838</v>
      </c>
      <c r="E189" s="77">
        <v>3309</v>
      </c>
      <c r="F189" s="78">
        <v>4963</v>
      </c>
      <c r="G189" s="76">
        <v>1287</v>
      </c>
      <c r="H189" s="77">
        <v>2317</v>
      </c>
      <c r="I189" s="78">
        <v>3475</v>
      </c>
      <c r="J189" s="76">
        <v>1195</v>
      </c>
      <c r="K189" s="77">
        <v>2151</v>
      </c>
      <c r="L189" s="78">
        <v>3227</v>
      </c>
      <c r="M189" s="64">
        <f>IF(AND($C$187&gt;=B189,$C$187&lt;=C189),$C$187,"")</f>
        <v>5</v>
      </c>
    </row>
    <row r="190" spans="1:13" ht="12">
      <c r="A190" s="43" t="s">
        <v>5</v>
      </c>
      <c r="B190" s="27">
        <v>11</v>
      </c>
      <c r="C190" s="44">
        <v>25</v>
      </c>
      <c r="D190" s="76">
        <v>1563</v>
      </c>
      <c r="E190" s="77">
        <v>2814</v>
      </c>
      <c r="F190" s="78">
        <v>4221</v>
      </c>
      <c r="G190" s="76">
        <v>1095</v>
      </c>
      <c r="H190" s="77">
        <v>1970</v>
      </c>
      <c r="I190" s="78">
        <v>2955</v>
      </c>
      <c r="J190" s="76">
        <v>1016</v>
      </c>
      <c r="K190" s="77">
        <v>1829</v>
      </c>
      <c r="L190" s="78">
        <v>2744</v>
      </c>
      <c r="M190" s="64" t="str">
        <f>IF(AND($C$187&gt;=B190,$C$187&lt;=C190),$C$187,"")</f>
        <v/>
      </c>
    </row>
    <row r="191" spans="1:13" ht="12.6" thickBot="1">
      <c r="A191" s="45" t="s">
        <v>6</v>
      </c>
      <c r="B191" s="46">
        <v>26</v>
      </c>
      <c r="C191" s="47">
        <v>49</v>
      </c>
      <c r="D191" s="81">
        <v>1379</v>
      </c>
      <c r="E191" s="82">
        <v>2483</v>
      </c>
      <c r="F191" s="83">
        <v>3724</v>
      </c>
      <c r="G191" s="81">
        <v>966</v>
      </c>
      <c r="H191" s="82">
        <v>1739</v>
      </c>
      <c r="I191" s="83">
        <v>2607</v>
      </c>
      <c r="J191" s="81">
        <v>897</v>
      </c>
      <c r="K191" s="82">
        <v>1615</v>
      </c>
      <c r="L191" s="83">
        <v>2422</v>
      </c>
      <c r="M191" s="64" t="str">
        <f>IF(AND($C$187&gt;=B191,$C$187&lt;=C191),$C$187,"")</f>
        <v/>
      </c>
    </row>
    <row r="213" spans="1:13" ht="3" customHeight="1" thickTop="1"/>
    <row r="214" spans="1:13" ht="91.5" customHeight="1" thickBot="1">
      <c r="C214" s="31"/>
      <c r="D214" s="248" t="s">
        <v>145</v>
      </c>
      <c r="E214" s="248"/>
      <c r="F214" s="248"/>
      <c r="G214" s="248"/>
      <c r="H214" s="248"/>
      <c r="I214" s="248"/>
      <c r="J214" s="62"/>
      <c r="K214" s="188" t="s">
        <v>162</v>
      </c>
      <c r="L214" s="188"/>
      <c r="M214" s="63" t="s">
        <v>1</v>
      </c>
    </row>
    <row r="215" spans="1:13" ht="50.55" customHeight="1" thickTop="1" thickBot="1">
      <c r="A215" s="195" t="s">
        <v>152</v>
      </c>
      <c r="B215" s="196"/>
      <c r="C215" s="197"/>
      <c r="D215" s="259" t="s">
        <v>78</v>
      </c>
      <c r="E215" s="260"/>
      <c r="F215" s="261"/>
      <c r="G215" s="262" t="s">
        <v>136</v>
      </c>
      <c r="H215" s="260"/>
      <c r="I215" s="260"/>
      <c r="J215" s="259" t="s">
        <v>29</v>
      </c>
      <c r="K215" s="260"/>
      <c r="L215" s="261"/>
      <c r="M215" s="63"/>
    </row>
    <row r="216" spans="1:13" ht="25.05" customHeight="1" thickTop="1">
      <c r="A216" s="198"/>
      <c r="B216" s="199"/>
      <c r="C216" s="200"/>
      <c r="D216" s="265" t="s">
        <v>14</v>
      </c>
      <c r="E216" s="266"/>
      <c r="F216" s="266"/>
      <c r="G216" s="266"/>
      <c r="H216" s="266"/>
      <c r="I216" s="267"/>
      <c r="J216" s="256" t="s">
        <v>13</v>
      </c>
      <c r="K216" s="257"/>
      <c r="L216" s="258"/>
      <c r="M216" s="63" t="s">
        <v>2</v>
      </c>
    </row>
    <row r="217" spans="1:13" ht="13.05" customHeight="1" thickBot="1">
      <c r="A217" s="198"/>
      <c r="B217" s="199"/>
      <c r="C217" s="200"/>
      <c r="D217" s="55" t="s">
        <v>37</v>
      </c>
      <c r="E217" s="56" t="s">
        <v>38</v>
      </c>
      <c r="F217" s="57" t="s">
        <v>39</v>
      </c>
      <c r="G217" s="55" t="s">
        <v>37</v>
      </c>
      <c r="H217" s="56" t="s">
        <v>38</v>
      </c>
      <c r="I217" s="57" t="s">
        <v>39</v>
      </c>
      <c r="J217" s="55" t="s">
        <v>37</v>
      </c>
      <c r="K217" s="56" t="s">
        <v>38</v>
      </c>
      <c r="L217" s="57" t="s">
        <v>39</v>
      </c>
      <c r="M217" s="63"/>
    </row>
    <row r="218" spans="1:13" ht="27.9" customHeight="1" thickTop="1" thickBot="1">
      <c r="A218" s="270" t="s">
        <v>83</v>
      </c>
      <c r="B218" s="271"/>
      <c r="C218" s="48">
        <v>5</v>
      </c>
      <c r="D218" s="251">
        <f>IF($C$218&gt;49,"надішліть",IF($C$218=0,"&lt;- зазначте",IF(N(SUM($M220:$M222))=0,"від",D220*N($M220)+D221*N($M221)+D222*N($M222))))</f>
        <v>10890</v>
      </c>
      <c r="E218" s="253">
        <f>IF($C$218&gt;49,"запит",IF($C$218=0,"СУМАРНУ",IF(N(SUM($M220:$M222))=0,"5 об'єктів",E220*N($M220)+E221*N($M221)+E222*N($M222))))</f>
        <v>19605</v>
      </c>
      <c r="F218" s="268">
        <f>IF($C$218&gt;49,"Поста",IF($C$218=0,"кількість",IF(N(SUM($M220:$M222))=0,"",F220*N($M220)+F221*N($M221)+F222*N($M222))))</f>
        <v>29405</v>
      </c>
      <c r="G218" s="251">
        <f>IF($C$218&gt;49,"чальнику",IF($C$218=0,"робочих",IF(N(SUM($M220:$M222))=0,"від",G220*N($M220)+G221*N($M221)+G222*N($M222))))</f>
        <v>7625</v>
      </c>
      <c r="H218" s="253">
        <f>IF($C$218&gt;49,"",IF($C$218=0,"станцій",IF(N(SUM($M220:$M222))=0,"5 об'єктів",H220*N($M220)+H221*N($M221)+H222*N($M222))))</f>
        <v>13725</v>
      </c>
      <c r="I218" s="268">
        <f>IF($C$218&gt;49,"надішліть",IF($C$218=0,"та",IF(N(SUM($M220:$M222))=0,"",I220*N($M220)+I221*N($M221)+I222*N($M222))))</f>
        <v>20585</v>
      </c>
      <c r="J218" s="251">
        <f>IF($C$218&gt;49,"запит",IF($C$218=0,"серверів",IF(N(SUM($M220:$M222))=0,"від",J220*N($M220)+J221*N($M221)+J222*N($M222))))</f>
        <v>7080</v>
      </c>
      <c r="K218" s="253">
        <f>IF($C$853&gt;49,"Поста",IF($C$218=0,"",IF(N(SUM($M220:$M222))=0,"5 об'єктів",K220*N($M220)+K221*N($M221)+K222*N($M222))))</f>
        <v>12745</v>
      </c>
      <c r="L218" s="268">
        <f>IF($C$218&gt;49,"",IF($C$218=0,"",IF(N(SUM($M220:$M222))=0,"",L220*N($M220)+L221*N($M221)+L222*N($M222))))</f>
        <v>19120</v>
      </c>
      <c r="M218" s="250"/>
    </row>
    <row r="219" spans="1:13" ht="16.5" customHeight="1" thickTop="1">
      <c r="A219" s="58" t="s">
        <v>3</v>
      </c>
      <c r="B219" s="263" t="s">
        <v>84</v>
      </c>
      <c r="C219" s="264"/>
      <c r="D219" s="252"/>
      <c r="E219" s="254"/>
      <c r="F219" s="269"/>
      <c r="G219" s="252"/>
      <c r="H219" s="254"/>
      <c r="I219" s="269"/>
      <c r="J219" s="252"/>
      <c r="K219" s="254"/>
      <c r="L219" s="269"/>
      <c r="M219" s="250"/>
    </row>
    <row r="220" spans="1:13" ht="11.25" customHeight="1">
      <c r="A220" s="43" t="s">
        <v>4</v>
      </c>
      <c r="B220" s="27">
        <v>5</v>
      </c>
      <c r="C220" s="44">
        <v>10</v>
      </c>
      <c r="D220" s="76">
        <v>2178</v>
      </c>
      <c r="E220" s="77">
        <v>3921</v>
      </c>
      <c r="F220" s="78">
        <v>5881</v>
      </c>
      <c r="G220" s="76">
        <v>1525</v>
      </c>
      <c r="H220" s="77">
        <v>2745</v>
      </c>
      <c r="I220" s="78">
        <v>4117</v>
      </c>
      <c r="J220" s="76">
        <v>1416</v>
      </c>
      <c r="K220" s="77">
        <v>2549</v>
      </c>
      <c r="L220" s="78">
        <v>3824</v>
      </c>
      <c r="M220" s="64">
        <f>IF(AND($C$218&gt;=B220,$C$218&lt;=C220),$C$218,"")</f>
        <v>5</v>
      </c>
    </row>
    <row r="221" spans="1:13" ht="12">
      <c r="A221" s="43" t="s">
        <v>5</v>
      </c>
      <c r="B221" s="27">
        <v>11</v>
      </c>
      <c r="C221" s="44">
        <v>25</v>
      </c>
      <c r="D221" s="76">
        <v>1852</v>
      </c>
      <c r="E221" s="77">
        <v>3334</v>
      </c>
      <c r="F221" s="78">
        <v>5001</v>
      </c>
      <c r="G221" s="76">
        <v>1297</v>
      </c>
      <c r="H221" s="77">
        <v>2334</v>
      </c>
      <c r="I221" s="78">
        <v>3501</v>
      </c>
      <c r="J221" s="76">
        <v>1204</v>
      </c>
      <c r="K221" s="77">
        <v>2168</v>
      </c>
      <c r="L221" s="78">
        <v>3251</v>
      </c>
      <c r="M221" s="64" t="str">
        <f>IF(AND($C$218&gt;=B221,$C$218&lt;=C221),$C$218,"")</f>
        <v/>
      </c>
    </row>
    <row r="222" spans="1:13" ht="12.6" thickBot="1">
      <c r="A222" s="45" t="s">
        <v>6</v>
      </c>
      <c r="B222" s="46">
        <v>26</v>
      </c>
      <c r="C222" s="47">
        <v>49</v>
      </c>
      <c r="D222" s="81">
        <v>1634</v>
      </c>
      <c r="E222" s="82">
        <v>2942</v>
      </c>
      <c r="F222" s="83">
        <v>4412</v>
      </c>
      <c r="G222" s="81">
        <v>1144</v>
      </c>
      <c r="H222" s="82">
        <v>2060</v>
      </c>
      <c r="I222" s="83">
        <v>3089</v>
      </c>
      <c r="J222" s="81">
        <v>1063</v>
      </c>
      <c r="K222" s="82">
        <v>1914</v>
      </c>
      <c r="L222" s="83">
        <v>2871</v>
      </c>
      <c r="M222" s="64" t="str">
        <f>IF(AND($C$218&gt;=B222,$C$218&lt;=C222),$C$218,"")</f>
        <v/>
      </c>
    </row>
    <row r="223" spans="1:13" ht="6.75" customHeight="1" thickTop="1"/>
    <row r="224" spans="1:13" ht="87.45" customHeight="1" thickBot="1">
      <c r="C224" s="31"/>
      <c r="D224" s="248" t="s">
        <v>138</v>
      </c>
      <c r="E224" s="248"/>
      <c r="F224" s="248"/>
      <c r="G224" s="248"/>
      <c r="H224" s="248"/>
      <c r="I224" s="248"/>
      <c r="J224" s="62"/>
      <c r="K224" s="188" t="s">
        <v>162</v>
      </c>
      <c r="L224" s="188"/>
      <c r="M224" s="63" t="s">
        <v>1</v>
      </c>
    </row>
    <row r="225" spans="1:13" ht="54.45" customHeight="1" thickTop="1" thickBot="1">
      <c r="A225" s="195" t="s">
        <v>114</v>
      </c>
      <c r="B225" s="196"/>
      <c r="C225" s="197"/>
      <c r="D225" s="259" t="s">
        <v>78</v>
      </c>
      <c r="E225" s="260"/>
      <c r="F225" s="261"/>
      <c r="G225" s="262" t="s">
        <v>136</v>
      </c>
      <c r="H225" s="260"/>
      <c r="I225" s="260"/>
      <c r="J225" s="259" t="s">
        <v>29</v>
      </c>
      <c r="K225" s="260"/>
      <c r="L225" s="261"/>
      <c r="M225" s="63"/>
    </row>
    <row r="226" spans="1:13" ht="25.05" customHeight="1" thickTop="1">
      <c r="A226" s="198"/>
      <c r="B226" s="199"/>
      <c r="C226" s="200"/>
      <c r="D226" s="265" t="s">
        <v>14</v>
      </c>
      <c r="E226" s="266"/>
      <c r="F226" s="266"/>
      <c r="G226" s="266"/>
      <c r="H226" s="266"/>
      <c r="I226" s="267"/>
      <c r="J226" s="256" t="s">
        <v>13</v>
      </c>
      <c r="K226" s="257"/>
      <c r="L226" s="258"/>
      <c r="M226" s="63" t="s">
        <v>2</v>
      </c>
    </row>
    <row r="227" spans="1:13" ht="13.05" customHeight="1" thickBot="1">
      <c r="A227" s="198"/>
      <c r="B227" s="199"/>
      <c r="C227" s="200"/>
      <c r="D227" s="55" t="s">
        <v>37</v>
      </c>
      <c r="E227" s="56" t="s">
        <v>38</v>
      </c>
      <c r="F227" s="57" t="s">
        <v>39</v>
      </c>
      <c r="G227" s="55" t="s">
        <v>37</v>
      </c>
      <c r="H227" s="56" t="s">
        <v>38</v>
      </c>
      <c r="I227" s="57" t="s">
        <v>39</v>
      </c>
      <c r="J227" s="55" t="s">
        <v>37</v>
      </c>
      <c r="K227" s="56" t="s">
        <v>38</v>
      </c>
      <c r="L227" s="57" t="s">
        <v>39</v>
      </c>
      <c r="M227" s="63"/>
    </row>
    <row r="228" spans="1:13" ht="27.9" customHeight="1" thickTop="1" thickBot="1">
      <c r="A228" s="270" t="s">
        <v>83</v>
      </c>
      <c r="B228" s="271"/>
      <c r="C228" s="75" t="s">
        <v>128</v>
      </c>
      <c r="D228" s="272" t="s">
        <v>40</v>
      </c>
      <c r="E228" s="274" t="s">
        <v>41</v>
      </c>
      <c r="F228" s="276" t="s">
        <v>42</v>
      </c>
      <c r="G228" s="278" t="s">
        <v>43</v>
      </c>
      <c r="H228" s="276"/>
      <c r="I228" s="280" t="s">
        <v>40</v>
      </c>
      <c r="J228" s="282" t="s">
        <v>41</v>
      </c>
      <c r="K228" s="276" t="s">
        <v>42</v>
      </c>
      <c r="L228" s="284" t="s">
        <v>43</v>
      </c>
      <c r="M228" s="250"/>
    </row>
    <row r="229" spans="1:13" ht="15" customHeight="1" thickTop="1" thickBot="1">
      <c r="A229" s="58" t="s">
        <v>3</v>
      </c>
      <c r="B229" s="263" t="s">
        <v>84</v>
      </c>
      <c r="C229" s="264"/>
      <c r="D229" s="273"/>
      <c r="E229" s="275"/>
      <c r="F229" s="277"/>
      <c r="G229" s="279"/>
      <c r="H229" s="277"/>
      <c r="I229" s="281"/>
      <c r="J229" s="283"/>
      <c r="K229" s="277"/>
      <c r="L229" s="285"/>
      <c r="M229" s="250"/>
    </row>
    <row r="230" spans="1:13" ht="9.75" customHeight="1" thickTop="1">
      <c r="A230" s="67"/>
      <c r="B230" s="67"/>
      <c r="C230" s="67"/>
      <c r="D230" s="68"/>
      <c r="E230" s="68"/>
      <c r="F230" s="68"/>
      <c r="G230" s="68"/>
      <c r="H230" s="68"/>
      <c r="I230" s="68"/>
      <c r="J230" s="68"/>
      <c r="K230" s="68"/>
      <c r="L230" s="68"/>
      <c r="M230" s="101"/>
    </row>
    <row r="231" spans="1:13" s="2" customFormat="1" ht="12.6" hidden="1" thickBot="1">
      <c r="A231" s="59"/>
      <c r="B231" s="60"/>
      <c r="C231" s="61"/>
      <c r="D231" s="94"/>
      <c r="E231" s="92"/>
      <c r="F231" s="93"/>
      <c r="G231" s="94"/>
      <c r="H231" s="92"/>
      <c r="I231" s="95"/>
      <c r="J231" s="91"/>
      <c r="K231" s="92"/>
      <c r="L231" s="93"/>
      <c r="M231" s="36"/>
    </row>
    <row r="232" spans="1:13" ht="15" hidden="1" customHeight="1" thickTop="1">
      <c r="A232" s="67"/>
      <c r="B232" s="67"/>
      <c r="C232" s="67"/>
      <c r="D232" s="68"/>
      <c r="E232" s="68"/>
      <c r="F232" s="68"/>
      <c r="G232" s="68"/>
      <c r="H232" s="68"/>
      <c r="I232" s="68"/>
      <c r="J232" s="68"/>
      <c r="K232" s="68"/>
      <c r="L232" s="68"/>
      <c r="M232" s="101"/>
    </row>
    <row r="233" spans="1:13" ht="15" hidden="1" customHeight="1">
      <c r="A233" s="67"/>
      <c r="B233" s="67"/>
      <c r="C233" s="67"/>
      <c r="D233" s="68"/>
      <c r="E233" s="68"/>
      <c r="F233" s="68"/>
      <c r="G233" s="68"/>
      <c r="H233" s="68"/>
      <c r="I233" s="68"/>
      <c r="J233" s="68"/>
      <c r="K233" s="68"/>
      <c r="L233" s="68"/>
      <c r="M233" s="101"/>
    </row>
    <row r="234" spans="1:13" ht="15" hidden="1" customHeight="1">
      <c r="A234" s="67"/>
      <c r="B234" s="67"/>
      <c r="C234" s="67"/>
      <c r="D234" s="68"/>
      <c r="E234" s="68"/>
      <c r="F234" s="68"/>
      <c r="G234" s="68"/>
      <c r="H234" s="68"/>
      <c r="I234" s="68"/>
      <c r="J234" s="68"/>
      <c r="K234" s="68"/>
      <c r="L234" s="68"/>
      <c r="M234" s="101"/>
    </row>
    <row r="235" spans="1:13" ht="15" hidden="1" customHeight="1">
      <c r="A235" s="67"/>
      <c r="B235" s="67"/>
      <c r="C235" s="67"/>
      <c r="D235" s="68"/>
      <c r="E235" s="68"/>
      <c r="F235" s="68"/>
      <c r="G235" s="68"/>
      <c r="H235" s="68"/>
      <c r="I235" s="68"/>
      <c r="J235" s="68"/>
      <c r="K235" s="68"/>
      <c r="L235" s="68"/>
      <c r="M235" s="101"/>
    </row>
    <row r="236" spans="1:13" ht="15" hidden="1" customHeight="1">
      <c r="A236" s="67"/>
      <c r="B236" s="67"/>
      <c r="C236" s="67"/>
      <c r="D236" s="68"/>
      <c r="E236" s="68"/>
      <c r="F236" s="68"/>
      <c r="G236" s="68"/>
      <c r="H236" s="68"/>
      <c r="I236" s="68"/>
      <c r="J236" s="68"/>
      <c r="K236" s="68"/>
      <c r="L236" s="68"/>
      <c r="M236" s="101"/>
    </row>
    <row r="237" spans="1:13" ht="15" hidden="1" customHeight="1">
      <c r="A237" s="67"/>
      <c r="B237" s="67"/>
      <c r="C237" s="67"/>
      <c r="D237" s="68"/>
      <c r="E237" s="68"/>
      <c r="F237" s="68"/>
      <c r="G237" s="68"/>
      <c r="H237" s="68"/>
      <c r="I237" s="68"/>
      <c r="J237" s="68"/>
      <c r="K237" s="68"/>
      <c r="L237" s="68"/>
      <c r="M237" s="101"/>
    </row>
    <row r="238" spans="1:13" ht="15" hidden="1" customHeight="1">
      <c r="A238" s="67"/>
      <c r="B238" s="67"/>
      <c r="C238" s="67"/>
      <c r="D238" s="68"/>
      <c r="E238" s="68"/>
      <c r="F238" s="68"/>
      <c r="G238" s="68"/>
      <c r="H238" s="68"/>
      <c r="I238" s="68"/>
      <c r="J238" s="68"/>
      <c r="K238" s="68"/>
      <c r="L238" s="68"/>
      <c r="M238" s="101"/>
    </row>
    <row r="239" spans="1:13" ht="15" hidden="1" customHeight="1">
      <c r="A239" s="67"/>
      <c r="B239" s="67"/>
      <c r="C239" s="67"/>
      <c r="D239" s="68"/>
      <c r="E239" s="68"/>
      <c r="F239" s="68"/>
      <c r="G239" s="68"/>
      <c r="H239" s="68"/>
      <c r="I239" s="68"/>
      <c r="J239" s="68"/>
      <c r="K239" s="68"/>
      <c r="L239" s="68"/>
      <c r="M239" s="101"/>
    </row>
    <row r="240" spans="1:13" ht="15" hidden="1" customHeight="1">
      <c r="A240" s="67"/>
      <c r="B240" s="67"/>
      <c r="C240" s="67"/>
      <c r="D240" s="68"/>
      <c r="E240" s="68"/>
      <c r="F240" s="68"/>
      <c r="G240" s="68"/>
      <c r="H240" s="68"/>
      <c r="I240" s="68"/>
      <c r="J240" s="68"/>
      <c r="K240" s="68"/>
      <c r="L240" s="68"/>
      <c r="M240" s="101"/>
    </row>
    <row r="241" spans="1:13" ht="15" hidden="1" customHeight="1">
      <c r="A241" s="67"/>
      <c r="B241" s="67"/>
      <c r="C241" s="67"/>
      <c r="D241" s="68"/>
      <c r="E241" s="68"/>
      <c r="F241" s="68"/>
      <c r="G241" s="68"/>
      <c r="H241" s="68"/>
      <c r="I241" s="68"/>
      <c r="J241" s="68"/>
      <c r="K241" s="68"/>
      <c r="L241" s="68"/>
      <c r="M241" s="101"/>
    </row>
    <row r="242" spans="1:13" ht="12.75" hidden="1" customHeight="1"/>
    <row r="243" spans="1:13" ht="12.75" hidden="1" customHeight="1"/>
    <row r="244" spans="1:13" ht="12.75" hidden="1" customHeight="1"/>
    <row r="245" spans="1:13" ht="12.75" hidden="1" customHeight="1"/>
    <row r="246" spans="1:13" ht="12.75" hidden="1" customHeight="1"/>
    <row r="247" spans="1:13" ht="12.75" hidden="1" customHeight="1"/>
    <row r="248" spans="1:13" ht="12.75" hidden="1" customHeight="1"/>
    <row r="249" spans="1:13" ht="12.75" hidden="1" customHeight="1"/>
    <row r="250" spans="1:13" ht="12.75" hidden="1" customHeight="1"/>
    <row r="251" spans="1:13" ht="12.75" hidden="1" customHeight="1"/>
    <row r="252" spans="1:13" ht="12.75" hidden="1" customHeight="1"/>
    <row r="253" spans="1:13" ht="12.75" hidden="1" customHeight="1"/>
    <row r="254" spans="1:13" ht="12.75" hidden="1" customHeight="1"/>
  </sheetData>
  <sheetProtection algorithmName="SHA-512" hashValue="n554bRUVGd9qZ1JbF+xeojZj3vazsSULI8rusJVJ30Wj79vbtOqdHW5XsqNoL5PoVOKfBVP+lBFP36Pz0tzZFQ==" saltValue="8NXGgcJA1ud0o428ToEg2g==" spinCount="100000" sheet="1" objects="1" scenarios="1"/>
  <mergeCells count="102">
    <mergeCell ref="D224:I224"/>
    <mergeCell ref="K224:L224"/>
    <mergeCell ref="A225:C227"/>
    <mergeCell ref="D225:F225"/>
    <mergeCell ref="G225:I225"/>
    <mergeCell ref="J225:L225"/>
    <mergeCell ref="D226:I226"/>
    <mergeCell ref="A228:B228"/>
    <mergeCell ref="D228:D229"/>
    <mergeCell ref="E228:E229"/>
    <mergeCell ref="F228:F229"/>
    <mergeCell ref="G228:G229"/>
    <mergeCell ref="H228:H229"/>
    <mergeCell ref="I228:I229"/>
    <mergeCell ref="J228:J229"/>
    <mergeCell ref="K228:K229"/>
    <mergeCell ref="L228:L229"/>
    <mergeCell ref="B229:C229"/>
    <mergeCell ref="J226:L226"/>
    <mergeCell ref="M187:M188"/>
    <mergeCell ref="A187:B187"/>
    <mergeCell ref="L187:L188"/>
    <mergeCell ref="G184:I184"/>
    <mergeCell ref="J184:L184"/>
    <mergeCell ref="D185:I185"/>
    <mergeCell ref="A184:C186"/>
    <mergeCell ref="B188:C188"/>
    <mergeCell ref="D183:I183"/>
    <mergeCell ref="K183:L183"/>
    <mergeCell ref="D187:D188"/>
    <mergeCell ref="E187:E188"/>
    <mergeCell ref="F187:F188"/>
    <mergeCell ref="G187:G188"/>
    <mergeCell ref="J185:L185"/>
    <mergeCell ref="H187:H188"/>
    <mergeCell ref="I187:I188"/>
    <mergeCell ref="J187:J188"/>
    <mergeCell ref="K187:K188"/>
    <mergeCell ref="D184:F184"/>
    <mergeCell ref="M218:M219"/>
    <mergeCell ref="B219:C219"/>
    <mergeCell ref="K214:L214"/>
    <mergeCell ref="A215:C217"/>
    <mergeCell ref="D215:F215"/>
    <mergeCell ref="G215:I215"/>
    <mergeCell ref="J215:L215"/>
    <mergeCell ref="D216:I216"/>
    <mergeCell ref="J216:L216"/>
    <mergeCell ref="A218:B218"/>
    <mergeCell ref="D214:I214"/>
    <mergeCell ref="D218:D219"/>
    <mergeCell ref="E218:E219"/>
    <mergeCell ref="F218:F219"/>
    <mergeCell ref="G218:G219"/>
    <mergeCell ref="H218:H219"/>
    <mergeCell ref="I218:I219"/>
    <mergeCell ref="J218:J219"/>
    <mergeCell ref="K218:K219"/>
    <mergeCell ref="L218:L219"/>
    <mergeCell ref="M228:M229"/>
    <mergeCell ref="A12:C14"/>
    <mergeCell ref="J13:L13"/>
    <mergeCell ref="J12:L12"/>
    <mergeCell ref="D12:F12"/>
    <mergeCell ref="G12:I12"/>
    <mergeCell ref="D13:I13"/>
    <mergeCell ref="D11:I11"/>
    <mergeCell ref="D1:I1"/>
    <mergeCell ref="K1:L1"/>
    <mergeCell ref="J15:J16"/>
    <mergeCell ref="K15:K16"/>
    <mergeCell ref="L15:L16"/>
    <mergeCell ref="A15:B15"/>
    <mergeCell ref="D15:D16"/>
    <mergeCell ref="E15:E16"/>
    <mergeCell ref="F15:F16"/>
    <mergeCell ref="I15:I16"/>
    <mergeCell ref="G15:G16"/>
    <mergeCell ref="H15:H16"/>
    <mergeCell ref="A172:L172"/>
    <mergeCell ref="F5:F6"/>
    <mergeCell ref="A5:B5"/>
    <mergeCell ref="K11:L11"/>
    <mergeCell ref="M15:M16"/>
    <mergeCell ref="J5:J6"/>
    <mergeCell ref="K5:K6"/>
    <mergeCell ref="A21:L21"/>
    <mergeCell ref="A2:C4"/>
    <mergeCell ref="J3:L3"/>
    <mergeCell ref="D2:F2"/>
    <mergeCell ref="G2:I2"/>
    <mergeCell ref="J2:L2"/>
    <mergeCell ref="B6:C6"/>
    <mergeCell ref="M5:M6"/>
    <mergeCell ref="D3:I3"/>
    <mergeCell ref="L5:L6"/>
    <mergeCell ref="D5:D6"/>
    <mergeCell ref="E5:E6"/>
    <mergeCell ref="G5:G6"/>
    <mergeCell ref="H5:H6"/>
    <mergeCell ref="I5:I6"/>
    <mergeCell ref="B16:C1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84"/>
  <sheetViews>
    <sheetView topLeftCell="A18" workbookViewId="0">
      <selection activeCell="M25" sqref="M25:M26"/>
    </sheetView>
  </sheetViews>
  <sheetFormatPr defaultColWidth="0" defaultRowHeight="0" customHeight="1" zeroHeight="1"/>
  <cols>
    <col min="1" max="2" width="8.6640625" style="2" customWidth="1"/>
    <col min="3" max="3" width="10.33203125" style="2" customWidth="1"/>
    <col min="4" max="15" width="12.6640625" style="2" customWidth="1"/>
    <col min="16" max="16" width="6.33203125" style="5" hidden="1" customWidth="1"/>
    <col min="17" max="17" width="9.109375" style="2" hidden="1" customWidth="1"/>
    <col min="18" max="18" width="4.6640625" style="2" hidden="1" customWidth="1"/>
    <col min="19" max="19" width="6.33203125" style="2" hidden="1" customWidth="1"/>
    <col min="20" max="20" width="9.109375" style="2" hidden="1" customWidth="1"/>
    <col min="21" max="21" width="4.6640625" style="2" hidden="1" customWidth="1"/>
    <col min="22" max="16384" width="9.109375" style="2" hidden="1"/>
  </cols>
  <sheetData>
    <row r="1" spans="1:18" s="24" customFormat="1" ht="82.05" customHeight="1" thickBot="1">
      <c r="C1" s="31"/>
      <c r="D1" s="248" t="s">
        <v>127</v>
      </c>
      <c r="E1" s="249"/>
      <c r="F1" s="249"/>
      <c r="G1" s="249"/>
      <c r="H1" s="249"/>
      <c r="I1" s="249"/>
      <c r="J1" s="249"/>
      <c r="K1" s="249"/>
      <c r="L1" s="249"/>
      <c r="M1" s="62"/>
      <c r="N1" s="188" t="s">
        <v>162</v>
      </c>
      <c r="O1" s="188"/>
      <c r="P1" s="23" t="s">
        <v>1</v>
      </c>
    </row>
    <row r="2" spans="1:18" ht="53.55" customHeight="1" thickTop="1" thickBot="1">
      <c r="A2" s="195" t="s">
        <v>80</v>
      </c>
      <c r="B2" s="196"/>
      <c r="C2" s="197"/>
      <c r="D2" s="259" t="s">
        <v>78</v>
      </c>
      <c r="E2" s="260"/>
      <c r="F2" s="261"/>
      <c r="G2" s="262" t="s">
        <v>135</v>
      </c>
      <c r="H2" s="260"/>
      <c r="I2" s="260"/>
      <c r="J2" s="262" t="s">
        <v>136</v>
      </c>
      <c r="K2" s="260"/>
      <c r="L2" s="260"/>
      <c r="M2" s="259" t="s">
        <v>29</v>
      </c>
      <c r="N2" s="260"/>
      <c r="O2" s="261"/>
      <c r="P2" s="1"/>
      <c r="Q2" s="9"/>
      <c r="R2" s="9"/>
    </row>
    <row r="3" spans="1:18" ht="25.05" customHeight="1" thickTop="1">
      <c r="A3" s="198"/>
      <c r="B3" s="199"/>
      <c r="C3" s="200"/>
      <c r="D3" s="292" t="s">
        <v>14</v>
      </c>
      <c r="E3" s="266"/>
      <c r="F3" s="266"/>
      <c r="G3" s="266"/>
      <c r="H3" s="266"/>
      <c r="I3" s="266"/>
      <c r="J3" s="266"/>
      <c r="K3" s="266"/>
      <c r="L3" s="267"/>
      <c r="M3" s="293" t="s">
        <v>13</v>
      </c>
      <c r="N3" s="294"/>
      <c r="O3" s="295"/>
      <c r="P3" s="3" t="s">
        <v>2</v>
      </c>
    </row>
    <row r="4" spans="1:18" ht="13.05" customHeight="1" thickBot="1">
      <c r="A4" s="198"/>
      <c r="B4" s="199"/>
      <c r="C4" s="200"/>
      <c r="D4" s="132" t="s">
        <v>37</v>
      </c>
      <c r="E4" s="133" t="s">
        <v>38</v>
      </c>
      <c r="F4" s="134" t="s">
        <v>39</v>
      </c>
      <c r="G4" s="132" t="s">
        <v>37</v>
      </c>
      <c r="H4" s="133" t="s">
        <v>38</v>
      </c>
      <c r="I4" s="134" t="s">
        <v>39</v>
      </c>
      <c r="J4" s="132" t="s">
        <v>37</v>
      </c>
      <c r="K4" s="133" t="s">
        <v>38</v>
      </c>
      <c r="L4" s="134" t="s">
        <v>39</v>
      </c>
      <c r="M4" s="132" t="s">
        <v>37</v>
      </c>
      <c r="N4" s="133" t="s">
        <v>38</v>
      </c>
      <c r="O4" s="134" t="s">
        <v>39</v>
      </c>
      <c r="P4" s="4"/>
    </row>
    <row r="5" spans="1:18" ht="22.5" customHeight="1" thickTop="1" thickBot="1">
      <c r="A5" s="270" t="s">
        <v>83</v>
      </c>
      <c r="B5" s="271"/>
      <c r="C5" s="48">
        <v>10</v>
      </c>
      <c r="D5" s="251">
        <f>IF($C$5&gt;49,"надішліть",IF($C$5=0,"зазначте",IF(N(SUM($P7:$P9))=0,"від ",D7*N($P7)+D8*N($P8)+D9*N($P9))))</f>
        <v>13620</v>
      </c>
      <c r="E5" s="253">
        <f>IF($C$5&gt;49,"запит",IF($C$5=0,"СУМАРНУ",IF(N(SUM($P7:$P9))=0,"5 об'єктів",E7*N($P7)+E8*N($P8)+E9*N($P9))))</f>
        <v>24520</v>
      </c>
      <c r="F5" s="268">
        <f>IF($C$5&gt;49,"",IF($C$5=0,"кількість",IF(N(SUM($P7:$P9))=0,"",F7*N($P7)+F8*N($P8)+F9*N($P9))))</f>
        <v>36780</v>
      </c>
      <c r="G5" s="251">
        <f>IF($C$5&gt;49,"Постач",IF($C$5=0,"робочих",IF(N(SUM($P7:$P9))=0,"від",G7*N($P7)+G8*N($P8)+G9*N($P9))))</f>
        <v>10220</v>
      </c>
      <c r="H5" s="253">
        <f>IF($C$5&gt;49,"альнику",IF($C$5=0,"станцій",IF(N(SUM($P7:$P9))=0,"5 об'єктів",H7*N($P7)+H8*N($P8)+H9*N($P9))))</f>
        <v>18390</v>
      </c>
      <c r="I5" s="268">
        <f>IF($C$5&gt;49,"",IF($C$5=0,"та",IF(N(SUM($P7:$P9))=0,"",I7*N($P7)+I8*N($P8)+I9*N($P9))))</f>
        <v>27590</v>
      </c>
      <c r="J5" s="251">
        <f>IF($C$5&gt;49,"Постач",IF($C$5=0,"робочих",IF(N(SUM($P7:$P9))=0,"від",J7*N($P7)+J8*N($P8)+J9*N($P9))))</f>
        <v>9540</v>
      </c>
      <c r="K5" s="253">
        <f>IF($C$5&gt;49,"альнику",IF($C$5=0,"станцій",IF(N(SUM($P7:$P9))=0,"5 об'єктів",K7*N($P7)+K8*N($P8)+K9*N($P9))))</f>
        <v>17170</v>
      </c>
      <c r="L5" s="268">
        <f>IF($C$5&gt;49,"",IF($C$5=0,"та",IF(N(SUM($P7:$P9))=0,"",L7*N($P7)+L8*N($P8)+L9*N($P9))))</f>
        <v>25750</v>
      </c>
      <c r="M5" s="251">
        <f>IF($C$5&gt;49,"надішліть",IF($C$5=0,"серверів",IF(N(SUM($P7:$P9))=0,"від ",M7*N($P7)+M8*N($P8)+M9*N($P9))))</f>
        <v>13620</v>
      </c>
      <c r="N5" s="253">
        <f>IF($C$5&gt;49,"запит",IF($C$5=0,"",IF(N(SUM($P7:$P9))=0,"5 об'єктів",N7*N($P7)+N8*N($P8)+N9*N($P9))))</f>
        <v>24520</v>
      </c>
      <c r="O5" s="268">
        <f>IF($C$5&gt;49,"",IF($C$5=0,"",IF(N(SUM($P7:$P9))=0,"",O7*N($P7)+O8*N($P8)+O9*N($P9))))</f>
        <v>36780</v>
      </c>
      <c r="P5" s="288"/>
    </row>
    <row r="6" spans="1:18" ht="12" customHeight="1" thickTop="1">
      <c r="A6" s="58" t="s">
        <v>3</v>
      </c>
      <c r="B6" s="263" t="s">
        <v>84</v>
      </c>
      <c r="C6" s="264"/>
      <c r="D6" s="252"/>
      <c r="E6" s="254"/>
      <c r="F6" s="269"/>
      <c r="G6" s="252"/>
      <c r="H6" s="254"/>
      <c r="I6" s="269"/>
      <c r="J6" s="252"/>
      <c r="K6" s="254"/>
      <c r="L6" s="269"/>
      <c r="M6" s="252"/>
      <c r="N6" s="254"/>
      <c r="O6" s="269"/>
      <c r="P6" s="288"/>
    </row>
    <row r="7" spans="1:18" ht="12" customHeight="1">
      <c r="A7" s="43" t="s">
        <v>4</v>
      </c>
      <c r="B7" s="27">
        <v>5</v>
      </c>
      <c r="C7" s="44">
        <v>10</v>
      </c>
      <c r="D7" s="76">
        <v>1362</v>
      </c>
      <c r="E7" s="77">
        <v>2452</v>
      </c>
      <c r="F7" s="78">
        <v>3678</v>
      </c>
      <c r="G7" s="76">
        <v>1022</v>
      </c>
      <c r="H7" s="77">
        <v>1839</v>
      </c>
      <c r="I7" s="78">
        <v>2759</v>
      </c>
      <c r="J7" s="76">
        <v>954</v>
      </c>
      <c r="K7" s="77">
        <v>1717</v>
      </c>
      <c r="L7" s="78">
        <v>2575</v>
      </c>
      <c r="M7" s="76">
        <v>1362</v>
      </c>
      <c r="N7" s="77">
        <v>2452</v>
      </c>
      <c r="O7" s="78">
        <v>3678</v>
      </c>
      <c r="P7" s="36">
        <f>IF(AND($C$5&gt;=B7,$C$5&lt;=C7),$C$5,"")</f>
        <v>10</v>
      </c>
    </row>
    <row r="8" spans="1:18" ht="12" customHeight="1">
      <c r="A8" s="43" t="s">
        <v>5</v>
      </c>
      <c r="B8" s="27">
        <v>11</v>
      </c>
      <c r="C8" s="44">
        <v>25</v>
      </c>
      <c r="D8" s="76">
        <v>1158</v>
      </c>
      <c r="E8" s="77">
        <v>2085</v>
      </c>
      <c r="F8" s="78">
        <v>3127</v>
      </c>
      <c r="G8" s="76">
        <v>869</v>
      </c>
      <c r="H8" s="77">
        <v>1564</v>
      </c>
      <c r="I8" s="78">
        <v>2346</v>
      </c>
      <c r="J8" s="76">
        <v>811</v>
      </c>
      <c r="K8" s="77">
        <v>1460</v>
      </c>
      <c r="L8" s="78">
        <v>2189</v>
      </c>
      <c r="M8" s="76">
        <v>1158</v>
      </c>
      <c r="N8" s="77">
        <v>2085</v>
      </c>
      <c r="O8" s="78">
        <v>3127</v>
      </c>
      <c r="P8" s="36" t="str">
        <f>IF(AND($C$5&gt;=B8,$C$5&lt;=C8),$C$5,"")</f>
        <v/>
      </c>
    </row>
    <row r="9" spans="1:18" ht="12" customHeight="1" thickBot="1">
      <c r="A9" s="45" t="s">
        <v>6</v>
      </c>
      <c r="B9" s="46">
        <v>26</v>
      </c>
      <c r="C9" s="47">
        <v>49</v>
      </c>
      <c r="D9" s="81">
        <v>1021</v>
      </c>
      <c r="E9" s="82">
        <v>1838</v>
      </c>
      <c r="F9" s="83">
        <v>2757</v>
      </c>
      <c r="G9" s="81">
        <v>766</v>
      </c>
      <c r="H9" s="82">
        <v>1379</v>
      </c>
      <c r="I9" s="83">
        <v>2068</v>
      </c>
      <c r="J9" s="81">
        <v>715</v>
      </c>
      <c r="K9" s="82">
        <v>1287</v>
      </c>
      <c r="L9" s="83">
        <v>1930</v>
      </c>
      <c r="M9" s="81">
        <v>1021</v>
      </c>
      <c r="N9" s="82">
        <v>1838</v>
      </c>
      <c r="O9" s="83">
        <v>2757</v>
      </c>
      <c r="P9" s="36" t="str">
        <f>IF(AND($C$5&gt;=B9,$C$5&lt;=C9),$C$5,"")</f>
        <v/>
      </c>
    </row>
    <row r="10" spans="1:18" ht="12" hidden="1" customHeight="1" thickBot="1">
      <c r="A10" s="50"/>
      <c r="B10" s="51"/>
      <c r="C10" s="52"/>
      <c r="D10" s="135"/>
      <c r="E10" s="136"/>
      <c r="F10" s="137"/>
      <c r="G10" s="138"/>
      <c r="H10" s="136"/>
      <c r="I10" s="137"/>
      <c r="J10" s="138"/>
      <c r="K10" s="136"/>
      <c r="L10" s="137"/>
      <c r="M10" s="138"/>
      <c r="N10" s="136"/>
      <c r="O10" s="137"/>
      <c r="P10" s="36"/>
    </row>
    <row r="11" spans="1:18" s="24" customFormat="1" ht="66" customHeight="1" thickTop="1" thickBot="1">
      <c r="C11" s="31"/>
      <c r="D11" s="290" t="s">
        <v>147</v>
      </c>
      <c r="E11" s="291"/>
      <c r="F11" s="291"/>
      <c r="G11" s="291"/>
      <c r="H11" s="291"/>
      <c r="I11" s="291"/>
      <c r="J11" s="291"/>
      <c r="K11" s="291"/>
      <c r="L11" s="291"/>
      <c r="M11" s="291"/>
      <c r="N11" s="188" t="s">
        <v>162</v>
      </c>
      <c r="O11" s="188"/>
      <c r="P11" s="63" t="s">
        <v>1</v>
      </c>
    </row>
    <row r="12" spans="1:18" s="24" customFormat="1" ht="51.45" customHeight="1" thickTop="1" thickBot="1">
      <c r="A12" s="195" t="s">
        <v>140</v>
      </c>
      <c r="B12" s="196"/>
      <c r="C12" s="197"/>
      <c r="D12" s="259" t="s">
        <v>78</v>
      </c>
      <c r="E12" s="260"/>
      <c r="F12" s="261"/>
      <c r="G12" s="262" t="s">
        <v>135</v>
      </c>
      <c r="H12" s="260"/>
      <c r="I12" s="260"/>
      <c r="J12" s="262" t="s">
        <v>136</v>
      </c>
      <c r="K12" s="260"/>
      <c r="L12" s="260"/>
      <c r="M12" s="259" t="s">
        <v>29</v>
      </c>
      <c r="N12" s="260"/>
      <c r="O12" s="261"/>
      <c r="P12" s="63"/>
    </row>
    <row r="13" spans="1:18" s="24" customFormat="1" ht="25.05" customHeight="1" thickTop="1">
      <c r="A13" s="198"/>
      <c r="B13" s="199"/>
      <c r="C13" s="200"/>
      <c r="D13" s="265" t="s">
        <v>14</v>
      </c>
      <c r="E13" s="266"/>
      <c r="F13" s="266"/>
      <c r="G13" s="266"/>
      <c r="H13" s="266"/>
      <c r="I13" s="266"/>
      <c r="J13" s="266"/>
      <c r="K13" s="266"/>
      <c r="L13" s="267"/>
      <c r="M13" s="293" t="s">
        <v>13</v>
      </c>
      <c r="N13" s="294"/>
      <c r="O13" s="295"/>
      <c r="P13" s="63" t="s">
        <v>2</v>
      </c>
    </row>
    <row r="14" spans="1:18" s="24" customFormat="1" ht="13.05" customHeight="1" thickBot="1">
      <c r="A14" s="198"/>
      <c r="B14" s="199"/>
      <c r="C14" s="200"/>
      <c r="D14" s="55" t="s">
        <v>37</v>
      </c>
      <c r="E14" s="56" t="s">
        <v>38</v>
      </c>
      <c r="F14" s="57" t="s">
        <v>39</v>
      </c>
      <c r="G14" s="55" t="s">
        <v>37</v>
      </c>
      <c r="H14" s="56" t="s">
        <v>38</v>
      </c>
      <c r="I14" s="57" t="s">
        <v>39</v>
      </c>
      <c r="J14" s="55" t="s">
        <v>37</v>
      </c>
      <c r="K14" s="56" t="s">
        <v>38</v>
      </c>
      <c r="L14" s="57" t="s">
        <v>39</v>
      </c>
      <c r="M14" s="55" t="s">
        <v>37</v>
      </c>
      <c r="N14" s="56" t="s">
        <v>38</v>
      </c>
      <c r="O14" s="57" t="s">
        <v>39</v>
      </c>
      <c r="P14" s="63"/>
    </row>
    <row r="15" spans="1:18" s="24" customFormat="1" ht="27.9" customHeight="1" thickTop="1" thickBot="1">
      <c r="A15" s="270" t="s">
        <v>83</v>
      </c>
      <c r="B15" s="271"/>
      <c r="C15" s="48">
        <v>11</v>
      </c>
      <c r="D15" s="251">
        <f>IF($C$15&gt;49,"надішліть",IF($C$15=0,"зазначте",IF(N(SUM($P17:$P19))=0,"від ",D17*N($P17)+D18*N($P18)+D19*N($P19))))</f>
        <v>10120</v>
      </c>
      <c r="E15" s="253">
        <f>IF($C$15&gt;49,"запит",IF($C$15=0,"СУМАРНУ",IF(N(SUM($P17:$P19))=0,"11 об'єктів",E17*N($P17)+E18*N($P18)+E19*N($P19))))</f>
        <v>18216</v>
      </c>
      <c r="F15" s="268">
        <f>IF($C$15&gt;49,"",IF($C$15=0,"кількість",IF(N(SUM($P17:$P19))=0,"",F17*N($P17)+F18*N($P18)+F19*N($P19))))</f>
        <v>27324</v>
      </c>
      <c r="G15" s="251">
        <f>IF($C$15&gt;49,"Постач",IF($C$15=0,"робочих",IF(N(SUM($P17:$P19))=0,"від",G17*N($P17)+G18*N($P18)+G19*N($P19))))</f>
        <v>7590</v>
      </c>
      <c r="H15" s="253">
        <f>IF($C$15&gt;49,"альнику",IF($C$15=0,"станцій",IF(N(SUM($P17:$P19))=0,"11 об'єктів",H17*N($P17)+H18*N($P18)+H19*N($P19))))</f>
        <v>13662</v>
      </c>
      <c r="I15" s="268">
        <f>IF($C$15&gt;49,"",IF($C$15=0,"та",IF(N(SUM($P17:$P19))=0,"",I17*N($P17)+I18*N($P18)+I19*N($P19))))</f>
        <v>20493</v>
      </c>
      <c r="J15" s="251">
        <f>IF($C$15&gt;49,"Постач",IF($C$15=0,"робочих",IF(N(SUM($P17:$P19))=0,"від",J17*N($P17)+J18*N($P18)+J19*N($P19))))</f>
        <v>7084</v>
      </c>
      <c r="K15" s="253">
        <f>IF($C$15&gt;49,"альнику",IF($C$15=0,"станцій",IF(N(SUM($P17:$P19))=0,"11 об'єктів",K17*N($P17)+K18*N($P18)+K19*N($P19))))</f>
        <v>12760</v>
      </c>
      <c r="L15" s="268">
        <f>IF($C$15&gt;49,"",IF($C$15=0,"та",IF(N(SUM($P17:$P19))=0,"",L17*N($P17)+L18*N($P18)+L19*N($P19))))</f>
        <v>19129</v>
      </c>
      <c r="M15" s="251">
        <f>IF($C$15&gt;49,"надішліть",IF($C$15=0,"серверів",IF(N(SUM($P17:$P19))=0,"від ",M17*N($P17)+M18*N($P18)+M19*N($P19))))</f>
        <v>10120</v>
      </c>
      <c r="N15" s="253">
        <f>IF($C$15&gt;49,"запит",IF($C$15=0,"",IF(N(SUM($P17:$P19))=0,"11 об'єктів",N17*N($P17)+N18*N($P18)+N19*N($P19))))</f>
        <v>18216</v>
      </c>
      <c r="O15" s="268">
        <f>IF($C$15&gt;49,"",IF($C$15=0,"",IF(N(SUM($P17:$P19))=0,"",O17*N($P17)+O18*N($P18)+O19*N($P19))))</f>
        <v>27324</v>
      </c>
      <c r="P15" s="289"/>
    </row>
    <row r="16" spans="1:18" s="24" customFormat="1" ht="15" customHeight="1" thickTop="1">
      <c r="A16" s="58" t="s">
        <v>3</v>
      </c>
      <c r="B16" s="263" t="s">
        <v>84</v>
      </c>
      <c r="C16" s="264"/>
      <c r="D16" s="252"/>
      <c r="E16" s="254"/>
      <c r="F16" s="269"/>
      <c r="G16" s="252"/>
      <c r="H16" s="254"/>
      <c r="I16" s="269"/>
      <c r="J16" s="252"/>
      <c r="K16" s="254"/>
      <c r="L16" s="269"/>
      <c r="M16" s="252"/>
      <c r="N16" s="254"/>
      <c r="O16" s="269"/>
      <c r="P16" s="289"/>
    </row>
    <row r="17" spans="1:16" s="24" customFormat="1" ht="11.25" hidden="1" customHeight="1">
      <c r="A17" s="43" t="s">
        <v>4</v>
      </c>
      <c r="B17" s="27"/>
      <c r="C17" s="44"/>
      <c r="D17" s="79">
        <v>1197.9000000000001</v>
      </c>
      <c r="E17" s="77">
        <v>2395.8000000000002</v>
      </c>
      <c r="F17" s="78">
        <v>3593.7000000000003</v>
      </c>
      <c r="G17" s="76">
        <v>1197.9000000000001</v>
      </c>
      <c r="H17" s="77">
        <v>2395.8000000000002</v>
      </c>
      <c r="I17" s="80">
        <v>3593.7000000000003</v>
      </c>
      <c r="J17" s="76">
        <v>1197.9000000000001</v>
      </c>
      <c r="K17" s="77">
        <v>2395.8000000000002</v>
      </c>
      <c r="L17" s="80">
        <v>3593.7000000000003</v>
      </c>
      <c r="M17" s="76">
        <v>1197.9000000000001</v>
      </c>
      <c r="N17" s="77">
        <v>2395.8000000000002</v>
      </c>
      <c r="O17" s="80">
        <v>3593.7000000000003</v>
      </c>
      <c r="P17" s="40" t="str">
        <f>IF(AND($C$15&gt;=B17,$C$15&lt;=C17),$C$15,"")</f>
        <v/>
      </c>
    </row>
    <row r="18" spans="1:16" s="24" customFormat="1" ht="12">
      <c r="A18" s="43" t="s">
        <v>5</v>
      </c>
      <c r="B18" s="27">
        <v>11</v>
      </c>
      <c r="C18" s="44">
        <v>25</v>
      </c>
      <c r="D18" s="79">
        <v>920</v>
      </c>
      <c r="E18" s="77">
        <v>1656</v>
      </c>
      <c r="F18" s="78">
        <v>2484</v>
      </c>
      <c r="G18" s="76">
        <v>690</v>
      </c>
      <c r="H18" s="77">
        <v>1242</v>
      </c>
      <c r="I18" s="80">
        <v>1863</v>
      </c>
      <c r="J18" s="76">
        <v>644</v>
      </c>
      <c r="K18" s="77">
        <v>1160</v>
      </c>
      <c r="L18" s="80">
        <v>1739</v>
      </c>
      <c r="M18" s="76">
        <v>920</v>
      </c>
      <c r="N18" s="77">
        <v>1656</v>
      </c>
      <c r="O18" s="78">
        <v>2484</v>
      </c>
      <c r="P18" s="40">
        <f>IF(AND($C$15&gt;=B18,$C$15&lt;=C18),$C$15,"")</f>
        <v>11</v>
      </c>
    </row>
    <row r="19" spans="1:16" s="24" customFormat="1" ht="12.6" thickBot="1">
      <c r="A19" s="45" t="s">
        <v>6</v>
      </c>
      <c r="B19" s="46">
        <v>26</v>
      </c>
      <c r="C19" s="47">
        <v>49</v>
      </c>
      <c r="D19" s="79">
        <v>812</v>
      </c>
      <c r="E19" s="77">
        <v>1462</v>
      </c>
      <c r="F19" s="78">
        <v>2193</v>
      </c>
      <c r="G19" s="76">
        <v>609</v>
      </c>
      <c r="H19" s="77">
        <v>1097</v>
      </c>
      <c r="I19" s="80">
        <v>1645</v>
      </c>
      <c r="J19" s="76">
        <v>569</v>
      </c>
      <c r="K19" s="77">
        <v>1024</v>
      </c>
      <c r="L19" s="80">
        <v>1536</v>
      </c>
      <c r="M19" s="81">
        <v>812</v>
      </c>
      <c r="N19" s="82">
        <v>1462</v>
      </c>
      <c r="O19" s="83">
        <v>2193</v>
      </c>
      <c r="P19" s="40" t="str">
        <f>IF(AND($C$15&gt;=B19,$C$15&lt;=C19),$C$15,"")</f>
        <v/>
      </c>
    </row>
    <row r="20" spans="1:16" s="24" customFormat="1" ht="12.6" hidden="1" thickBot="1">
      <c r="A20" s="45"/>
      <c r="B20" s="46"/>
      <c r="C20" s="47"/>
      <c r="D20" s="84"/>
      <c r="E20" s="82"/>
      <c r="F20" s="83"/>
      <c r="G20" s="81"/>
      <c r="H20" s="82"/>
      <c r="I20" s="85"/>
      <c r="J20" s="81"/>
      <c r="K20" s="82"/>
      <c r="L20" s="85"/>
      <c r="M20" s="81"/>
      <c r="N20" s="82"/>
      <c r="O20" s="85"/>
      <c r="P20" s="64"/>
    </row>
    <row r="21" spans="1:16" s="24" customFormat="1" ht="72.75" customHeight="1" thickTop="1" thickBot="1">
      <c r="C21" s="31"/>
      <c r="D21" s="290" t="s">
        <v>146</v>
      </c>
      <c r="E21" s="291"/>
      <c r="F21" s="291"/>
      <c r="G21" s="291"/>
      <c r="H21" s="291"/>
      <c r="I21" s="291"/>
      <c r="J21" s="291"/>
      <c r="K21" s="291"/>
      <c r="L21" s="291"/>
      <c r="M21" s="291"/>
      <c r="N21" s="188" t="s">
        <v>162</v>
      </c>
      <c r="O21" s="188"/>
      <c r="P21" s="63" t="s">
        <v>1</v>
      </c>
    </row>
    <row r="22" spans="1:16" s="24" customFormat="1" ht="49.5" customHeight="1" thickTop="1" thickBot="1">
      <c r="A22" s="195" t="s">
        <v>94</v>
      </c>
      <c r="B22" s="196"/>
      <c r="C22" s="197"/>
      <c r="D22" s="259" t="s">
        <v>78</v>
      </c>
      <c r="E22" s="260"/>
      <c r="F22" s="261"/>
      <c r="G22" s="262" t="s">
        <v>135</v>
      </c>
      <c r="H22" s="260"/>
      <c r="I22" s="260"/>
      <c r="J22" s="262" t="s">
        <v>136</v>
      </c>
      <c r="K22" s="260"/>
      <c r="L22" s="260"/>
      <c r="M22" s="259" t="s">
        <v>29</v>
      </c>
      <c r="N22" s="260"/>
      <c r="O22" s="261"/>
      <c r="P22" s="63"/>
    </row>
    <row r="23" spans="1:16" s="24" customFormat="1" ht="25.05" customHeight="1" thickTop="1">
      <c r="A23" s="198"/>
      <c r="B23" s="199"/>
      <c r="C23" s="200"/>
      <c r="D23" s="265" t="s">
        <v>14</v>
      </c>
      <c r="E23" s="266"/>
      <c r="F23" s="266"/>
      <c r="G23" s="266"/>
      <c r="H23" s="266"/>
      <c r="I23" s="266"/>
      <c r="J23" s="266"/>
      <c r="K23" s="266"/>
      <c r="L23" s="267"/>
      <c r="M23" s="256" t="s">
        <v>13</v>
      </c>
      <c r="N23" s="257"/>
      <c r="O23" s="258"/>
      <c r="P23" s="63" t="s">
        <v>2</v>
      </c>
    </row>
    <row r="24" spans="1:16" s="24" customFormat="1" ht="13.05" customHeight="1" thickBot="1">
      <c r="A24" s="198"/>
      <c r="B24" s="199"/>
      <c r="C24" s="200"/>
      <c r="D24" s="55" t="s">
        <v>37</v>
      </c>
      <c r="E24" s="56" t="s">
        <v>38</v>
      </c>
      <c r="F24" s="57" t="s">
        <v>39</v>
      </c>
      <c r="G24" s="55" t="s">
        <v>37</v>
      </c>
      <c r="H24" s="56" t="s">
        <v>38</v>
      </c>
      <c r="I24" s="57" t="s">
        <v>39</v>
      </c>
      <c r="J24" s="55" t="s">
        <v>37</v>
      </c>
      <c r="K24" s="56" t="s">
        <v>38</v>
      </c>
      <c r="L24" s="57" t="s">
        <v>39</v>
      </c>
      <c r="M24" s="55" t="s">
        <v>37</v>
      </c>
      <c r="N24" s="56" t="s">
        <v>38</v>
      </c>
      <c r="O24" s="57" t="s">
        <v>39</v>
      </c>
      <c r="P24" s="63"/>
    </row>
    <row r="25" spans="1:16" s="24" customFormat="1" ht="27.9" customHeight="1" thickTop="1" thickBot="1">
      <c r="A25" s="270" t="s">
        <v>83</v>
      </c>
      <c r="B25" s="271"/>
      <c r="C25" s="48">
        <v>30</v>
      </c>
      <c r="D25" s="272">
        <f>IF($C$25&gt;99,"надішліть",IF($C$25=0,"&lt;- зазначте",IF(N(SUM($P27:$P29))=0,"від",D27*N($P27)+D28*N($P28)+D29*N($P29))))</f>
        <v>41370</v>
      </c>
      <c r="E25" s="274">
        <f>IF($C$25&gt;49,"запит",IF($C$25=0,"СУМАРНУ",IF(N(SUM($P27:$P29))=0,"10 об'єктів",E27*N($P27)+E28*N($P28)+E29*N($P29))))</f>
        <v>74490</v>
      </c>
      <c r="F25" s="276">
        <f>IF(C25&gt;49,"",IF(C25=0,"кількість",IF(N(SUM($P27:$P29))=0,"",F27*N($P27)+F28*N($P28)+F29*N($P29))))</f>
        <v>111720</v>
      </c>
      <c r="G25" s="297">
        <f>IF($C$25&gt;49,"Постача",IF($C$25=0,"робочих",IF(N(SUM($P27:$P29))=0,"від",G27*N($P27)+G28*N($P28)+G29*N($P29))))</f>
        <v>31050</v>
      </c>
      <c r="H25" s="276">
        <f>IF($C$25&gt;49,"льнику",IF($C$25=0,"станцій",IF(N(SUM($P27:$P29))=0,"об'єктів",H27*N($P27)+H28*N($P28)+H29*N($P29))))</f>
        <v>55890</v>
      </c>
      <c r="I25" s="299">
        <f>IF($C$25&gt;49,"",IF($C$25=0,"та",IF(N(SUM($P27:$P29))=0,"",I27*N($P27)+I28*N($P28)+I29*N($P29))))</f>
        <v>83790</v>
      </c>
      <c r="J25" s="297">
        <f>IF($C$25&gt;49,"Постача",IF($C$25=0,"робочих",IF(N(SUM($P27:$P29))=0,"від",J27*N($P27)+J28*N($P28)+J29*N($P29))))</f>
        <v>28980</v>
      </c>
      <c r="K25" s="276">
        <f>IF($C$25&gt;49,"льнику",IF($C$25=0,"станцій",IF(N(SUM($P27:$P29))=0,"об'єктів",K27*N($P27)+K28*N($P28)+K29*N($P29))))</f>
        <v>52170</v>
      </c>
      <c r="L25" s="299">
        <f>IF($C$25&gt;49,"",IF($C$25=0,"та",IF(N(SUM($P27:$P29))=0,"",L27*N($P27)+L28*N($P28)+L29*N($P29))))</f>
        <v>78210</v>
      </c>
      <c r="M25" s="297">
        <f>IF($C$25&gt;49,"",IF($C$25=0,"серверів",IF(N(SUM($P27:$P29))=0,"від",M27*N($P27)+M28*N($P28)+M29*N($P29))))</f>
        <v>41370</v>
      </c>
      <c r="N25" s="276">
        <f>IF($C$25&gt;49,"",IF($C$25=0,"",IF(N(SUM($P27:$P29))=0,"10 об'єктів",N27*N($P27)+N28*N($P28)+N29*N($P29))))</f>
        <v>74490</v>
      </c>
      <c r="O25" s="280">
        <f>IF($C$25&gt;49,"",IF($C$25=0,"",IF(N(SUM($P27:$P29))=0,"",O27*N($P27)+O28*N($P28)+O29*N($P29))))</f>
        <v>111720</v>
      </c>
      <c r="P25" s="250"/>
    </row>
    <row r="26" spans="1:16" s="24" customFormat="1" ht="15" customHeight="1" thickTop="1">
      <c r="A26" s="58" t="s">
        <v>3</v>
      </c>
      <c r="B26" s="263" t="s">
        <v>84</v>
      </c>
      <c r="C26" s="264"/>
      <c r="D26" s="296"/>
      <c r="E26" s="298"/>
      <c r="F26" s="254"/>
      <c r="G26" s="252"/>
      <c r="H26" s="254"/>
      <c r="I26" s="300"/>
      <c r="J26" s="252"/>
      <c r="K26" s="254"/>
      <c r="L26" s="300"/>
      <c r="M26" s="252"/>
      <c r="N26" s="254"/>
      <c r="O26" s="269"/>
      <c r="P26" s="250"/>
    </row>
    <row r="27" spans="1:16" s="24" customFormat="1" ht="11.25" customHeight="1">
      <c r="A27" s="43" t="s">
        <v>4</v>
      </c>
      <c r="B27" s="27">
        <v>5</v>
      </c>
      <c r="C27" s="44">
        <v>10</v>
      </c>
      <c r="D27" s="79">
        <v>1838</v>
      </c>
      <c r="E27" s="77">
        <v>3309</v>
      </c>
      <c r="F27" s="80">
        <v>4963</v>
      </c>
      <c r="G27" s="76">
        <v>1379</v>
      </c>
      <c r="H27" s="77">
        <v>2482</v>
      </c>
      <c r="I27" s="78">
        <v>3723</v>
      </c>
      <c r="J27" s="76">
        <v>1287</v>
      </c>
      <c r="K27" s="77">
        <v>2317</v>
      </c>
      <c r="L27" s="78">
        <v>3475</v>
      </c>
      <c r="M27" s="76">
        <v>1838</v>
      </c>
      <c r="N27" s="77">
        <v>3309</v>
      </c>
      <c r="O27" s="78">
        <v>4963</v>
      </c>
      <c r="P27" s="64" t="str">
        <f>IF(AND($C$25&gt;=B27,$C$25&lt;=C27),$C$25,"")</f>
        <v/>
      </c>
    </row>
    <row r="28" spans="1:16" s="24" customFormat="1" ht="12">
      <c r="A28" s="43" t="s">
        <v>5</v>
      </c>
      <c r="B28" s="27">
        <v>11</v>
      </c>
      <c r="C28" s="44">
        <v>25</v>
      </c>
      <c r="D28" s="79">
        <v>1563</v>
      </c>
      <c r="E28" s="77">
        <v>2814</v>
      </c>
      <c r="F28" s="80">
        <v>4221</v>
      </c>
      <c r="G28" s="76">
        <v>1173</v>
      </c>
      <c r="H28" s="77">
        <v>2111</v>
      </c>
      <c r="I28" s="78">
        <v>3166</v>
      </c>
      <c r="J28" s="76">
        <v>1095</v>
      </c>
      <c r="K28" s="77">
        <v>1970</v>
      </c>
      <c r="L28" s="78">
        <v>2955</v>
      </c>
      <c r="M28" s="76">
        <v>1563</v>
      </c>
      <c r="N28" s="77">
        <v>2814</v>
      </c>
      <c r="O28" s="78">
        <v>4221</v>
      </c>
      <c r="P28" s="64" t="str">
        <f>IF(AND($C$25&gt;=B28,$C$25&lt;=C28),$C$25,"")</f>
        <v/>
      </c>
    </row>
    <row r="29" spans="1:16" s="24" customFormat="1" ht="12.6" thickBot="1">
      <c r="A29" s="45" t="s">
        <v>6</v>
      </c>
      <c r="B29" s="46">
        <v>26</v>
      </c>
      <c r="C29" s="47">
        <v>49</v>
      </c>
      <c r="D29" s="79">
        <v>1379</v>
      </c>
      <c r="E29" s="77">
        <v>2483</v>
      </c>
      <c r="F29" s="80">
        <v>3724</v>
      </c>
      <c r="G29" s="76">
        <v>1035</v>
      </c>
      <c r="H29" s="77">
        <v>1863</v>
      </c>
      <c r="I29" s="78">
        <v>2793</v>
      </c>
      <c r="J29" s="76">
        <v>966</v>
      </c>
      <c r="K29" s="77">
        <v>1739</v>
      </c>
      <c r="L29" s="78">
        <v>2607</v>
      </c>
      <c r="M29" s="81">
        <v>1379</v>
      </c>
      <c r="N29" s="82">
        <v>2483</v>
      </c>
      <c r="O29" s="83">
        <v>3724</v>
      </c>
      <c r="P29" s="64">
        <f>IF(AND($C$25&gt;=B29,$C$25&lt;=C29),$C$25,"")</f>
        <v>30</v>
      </c>
    </row>
    <row r="30" spans="1:16" s="24" customFormat="1" ht="12.6" hidden="1" thickBot="1">
      <c r="A30" s="45"/>
      <c r="B30" s="46"/>
      <c r="C30" s="47"/>
      <c r="D30" s="84"/>
      <c r="E30" s="82"/>
      <c r="F30" s="85"/>
      <c r="G30" s="81"/>
      <c r="H30" s="82"/>
      <c r="I30" s="83"/>
      <c r="J30" s="81"/>
      <c r="K30" s="82"/>
      <c r="L30" s="83"/>
      <c r="M30" s="81"/>
      <c r="N30" s="82"/>
      <c r="O30" s="83"/>
      <c r="P30" s="64"/>
    </row>
    <row r="31" spans="1:16" s="24" customFormat="1" ht="85.95" customHeight="1" thickTop="1" thickBot="1">
      <c r="C31" s="31"/>
      <c r="D31" s="290" t="s">
        <v>159</v>
      </c>
      <c r="E31" s="291"/>
      <c r="F31" s="291"/>
      <c r="G31" s="291"/>
      <c r="H31" s="291"/>
      <c r="I31" s="291"/>
      <c r="J31" s="291"/>
      <c r="K31" s="291"/>
      <c r="L31" s="291"/>
      <c r="M31" s="291"/>
      <c r="N31" s="188" t="s">
        <v>162</v>
      </c>
      <c r="O31" s="188"/>
      <c r="P31" s="63"/>
    </row>
    <row r="32" spans="1:16" s="24" customFormat="1" ht="49.5" customHeight="1" thickTop="1" thickBot="1">
      <c r="A32" s="301" t="s">
        <v>155</v>
      </c>
      <c r="B32" s="302"/>
      <c r="C32" s="302"/>
      <c r="D32" s="259" t="s">
        <v>78</v>
      </c>
      <c r="E32" s="260"/>
      <c r="F32" s="261"/>
      <c r="G32" s="262" t="s">
        <v>135</v>
      </c>
      <c r="H32" s="260"/>
      <c r="I32" s="260"/>
      <c r="J32" s="262" t="s">
        <v>136</v>
      </c>
      <c r="K32" s="260"/>
      <c r="L32" s="260"/>
      <c r="M32" s="259" t="s">
        <v>29</v>
      </c>
      <c r="N32" s="260"/>
      <c r="O32" s="261"/>
      <c r="P32" s="63"/>
    </row>
    <row r="33" spans="1:16" s="24" customFormat="1" ht="25.05" customHeight="1" thickTop="1">
      <c r="A33" s="303"/>
      <c r="B33" s="304"/>
      <c r="C33" s="305"/>
      <c r="D33" s="265" t="s">
        <v>14</v>
      </c>
      <c r="E33" s="266"/>
      <c r="F33" s="266"/>
      <c r="G33" s="266"/>
      <c r="H33" s="266"/>
      <c r="I33" s="266"/>
      <c r="J33" s="266"/>
      <c r="K33" s="266"/>
      <c r="L33" s="267"/>
      <c r="M33" s="256" t="s">
        <v>13</v>
      </c>
      <c r="N33" s="257"/>
      <c r="O33" s="258"/>
      <c r="P33" s="63" t="s">
        <v>2</v>
      </c>
    </row>
    <row r="34" spans="1:16" s="24" customFormat="1" ht="13.05" customHeight="1" thickBot="1">
      <c r="A34" s="303"/>
      <c r="B34" s="304"/>
      <c r="C34" s="305"/>
      <c r="D34" s="55" t="s">
        <v>37</v>
      </c>
      <c r="E34" s="56" t="s">
        <v>38</v>
      </c>
      <c r="F34" s="57" t="s">
        <v>39</v>
      </c>
      <c r="G34" s="55" t="s">
        <v>37</v>
      </c>
      <c r="H34" s="56" t="s">
        <v>38</v>
      </c>
      <c r="I34" s="57" t="s">
        <v>39</v>
      </c>
      <c r="J34" s="55" t="s">
        <v>37</v>
      </c>
      <c r="K34" s="56" t="s">
        <v>38</v>
      </c>
      <c r="L34" s="57" t="s">
        <v>39</v>
      </c>
      <c r="M34" s="55" t="s">
        <v>37</v>
      </c>
      <c r="N34" s="56" t="s">
        <v>38</v>
      </c>
      <c r="O34" s="57" t="s">
        <v>39</v>
      </c>
      <c r="P34" s="63"/>
    </row>
    <row r="35" spans="1:16" s="24" customFormat="1" ht="27.9" customHeight="1" thickTop="1" thickBot="1">
      <c r="A35" s="270" t="s">
        <v>83</v>
      </c>
      <c r="B35" s="271"/>
      <c r="C35" s="48">
        <v>10</v>
      </c>
      <c r="D35" s="272">
        <f>IF($C$35&gt;49,"надішліть",IF($C$35=0,"&lt;- зазначте",IF(N(SUM($P37:$P39))=0,"від",D37*N($P37)+D38*N($P38)+D39*N($P39))))</f>
        <v>21780</v>
      </c>
      <c r="E35" s="276">
        <f>IF($C$35&gt;49,"запит",IF($C$35=0,"СУМАРНУ",IF(N(SUM($P37:$P39))=0,"5 об'єктів",E37*N($P37)+E38*N($P38)+E39*N($P39))))</f>
        <v>39210</v>
      </c>
      <c r="F35" s="276">
        <f>IF($C$35&gt;49,"Поста",IF($C$35=0,"кількість",IF(N(SUM($P37:$P39))=0,"",F37*N($P37)+F38*N($P38)+F39*N($P39))))</f>
        <v>58810</v>
      </c>
      <c r="G35" s="297">
        <f>IF($C$35&gt;49,"чальнику",IF($C$35=0,"робочих",IF(N(SUM($P37:$P39))=0,"від",G37*N($P37)+G38*N($P38)+G39*N($P39))))</f>
        <v>16340</v>
      </c>
      <c r="H35" s="276">
        <f>IF($C$35&gt;49,"",IF($C$35=0,"станцій",IF(N(SUM($P37:$P39))=0,"5 об'єктів",H37*N($P37)+H38*N($P38)+H39*N($P39))))</f>
        <v>29410</v>
      </c>
      <c r="I35" s="280">
        <f>IF($C$35&gt;49,"надішліть",IF($C$35=0,"та",IF(N(SUM($P37:$P39))=0,"",I37*N($P37)+I38*N($P38)+I39*N($P39))))</f>
        <v>44110</v>
      </c>
      <c r="J35" s="297">
        <f>IF($C$35&gt;49,"чальнику",IF($C$35=0,"робочих",IF(N(SUM($P37:$P39))=0,"від",J37*N($P37)+J38*N($P38)+J39*N($P39))))</f>
        <v>15250</v>
      </c>
      <c r="K35" s="276">
        <f>IF($C$35&gt;49,"",IF($C$35=0,"станцій",IF(N(SUM($P37:$P39))=0,"5 об'єктів",K37*N($P37)+K38*N($P38)+K39*N($P39))))</f>
        <v>27450</v>
      </c>
      <c r="L35" s="280">
        <f>IF($C$35&gt;49,"надішліть",IF($C$35=0,"та",IF(N(SUM($P37:$P39))=0,"",L37*N($P37)+L38*N($P38)+L39*N($P39))))</f>
        <v>41170</v>
      </c>
      <c r="M35" s="297">
        <f>IF($C$35&gt;49,"запит",IF($C$35=0,"серверів",IF(N(SUM($P37:$P39))=0,"від",M37*N($P37)+M38*N($P38)+M39*N($P39))))</f>
        <v>21780</v>
      </c>
      <c r="N35" s="276">
        <f>IF($C$35&gt;49,"Поста",IF($C$35=0,"",IF(N(SUM($P37:$P39))=0,"5 об'єктів",N37*N($P37)+N38*N($P38)+N39*N($P39))))</f>
        <v>39210</v>
      </c>
      <c r="O35" s="280">
        <f>IF($C$35&gt;49,"чальнику",IF($C$35=0,"",IF(N(SUM($P37:$P39))=0,"",O37*N($P37)+O38*N($P38)+O39*N($P39))))</f>
        <v>58810</v>
      </c>
      <c r="P35" s="250"/>
    </row>
    <row r="36" spans="1:16" s="24" customFormat="1" ht="15" customHeight="1" thickTop="1">
      <c r="A36" s="42" t="s">
        <v>3</v>
      </c>
      <c r="B36" s="263" t="s">
        <v>84</v>
      </c>
      <c r="C36" s="264"/>
      <c r="D36" s="296"/>
      <c r="E36" s="254"/>
      <c r="F36" s="254"/>
      <c r="G36" s="252"/>
      <c r="H36" s="254"/>
      <c r="I36" s="269"/>
      <c r="J36" s="252"/>
      <c r="K36" s="254"/>
      <c r="L36" s="269"/>
      <c r="M36" s="252"/>
      <c r="N36" s="254"/>
      <c r="O36" s="269"/>
      <c r="P36" s="250"/>
    </row>
    <row r="37" spans="1:16" s="24" customFormat="1" ht="11.25" customHeight="1">
      <c r="A37" s="108" t="s">
        <v>4</v>
      </c>
      <c r="B37" s="27">
        <v>5</v>
      </c>
      <c r="C37" s="44">
        <v>10</v>
      </c>
      <c r="D37" s="76">
        <v>2178</v>
      </c>
      <c r="E37" s="77">
        <v>3921</v>
      </c>
      <c r="F37" s="78">
        <v>5881</v>
      </c>
      <c r="G37" s="76">
        <v>1634</v>
      </c>
      <c r="H37" s="77">
        <v>2941</v>
      </c>
      <c r="I37" s="78">
        <v>4411</v>
      </c>
      <c r="J37" s="76">
        <v>1525</v>
      </c>
      <c r="K37" s="77">
        <v>2745</v>
      </c>
      <c r="L37" s="78">
        <v>4117</v>
      </c>
      <c r="M37" s="76">
        <v>2178</v>
      </c>
      <c r="N37" s="77">
        <v>3921</v>
      </c>
      <c r="O37" s="78">
        <v>5881</v>
      </c>
      <c r="P37" s="64">
        <f>IF(AND($C$35&gt;=B37,$C$35&lt;=C37),$C$35,"")</f>
        <v>10</v>
      </c>
    </row>
    <row r="38" spans="1:16" s="24" customFormat="1" ht="12">
      <c r="A38" s="43" t="s">
        <v>5</v>
      </c>
      <c r="B38" s="27">
        <v>11</v>
      </c>
      <c r="C38" s="44">
        <v>25</v>
      </c>
      <c r="D38" s="76">
        <v>1852</v>
      </c>
      <c r="E38" s="77">
        <v>3334</v>
      </c>
      <c r="F38" s="78">
        <v>5001</v>
      </c>
      <c r="G38" s="76">
        <v>1389</v>
      </c>
      <c r="H38" s="77">
        <v>2501</v>
      </c>
      <c r="I38" s="78">
        <v>3751</v>
      </c>
      <c r="J38" s="76">
        <v>1297</v>
      </c>
      <c r="K38" s="77">
        <v>2334</v>
      </c>
      <c r="L38" s="78">
        <v>3501</v>
      </c>
      <c r="M38" s="76">
        <v>1852</v>
      </c>
      <c r="N38" s="77">
        <v>3334</v>
      </c>
      <c r="O38" s="78">
        <v>5001</v>
      </c>
      <c r="P38" s="64" t="str">
        <f>IF(AND($C$35&gt;=B38,$C$35&lt;=C38),$C$35,"")</f>
        <v/>
      </c>
    </row>
    <row r="39" spans="1:16" s="24" customFormat="1" ht="12.6" thickBot="1">
      <c r="A39" s="45" t="s">
        <v>6</v>
      </c>
      <c r="B39" s="46">
        <v>26</v>
      </c>
      <c r="C39" s="47">
        <v>49</v>
      </c>
      <c r="D39" s="81">
        <v>1634</v>
      </c>
      <c r="E39" s="82">
        <v>2942</v>
      </c>
      <c r="F39" s="83">
        <v>4412</v>
      </c>
      <c r="G39" s="81">
        <v>1226</v>
      </c>
      <c r="H39" s="82">
        <v>2207</v>
      </c>
      <c r="I39" s="83">
        <v>3309</v>
      </c>
      <c r="J39" s="81">
        <v>1144</v>
      </c>
      <c r="K39" s="82">
        <v>2060</v>
      </c>
      <c r="L39" s="83">
        <v>3089</v>
      </c>
      <c r="M39" s="81">
        <v>1634</v>
      </c>
      <c r="N39" s="82">
        <v>2942</v>
      </c>
      <c r="O39" s="83">
        <v>4412</v>
      </c>
      <c r="P39" s="64" t="str">
        <f>IF(AND($C$35&gt;=B39,$C$35&lt;=C39),$C$35,"")</f>
        <v/>
      </c>
    </row>
    <row r="40" spans="1:16" s="24" customFormat="1" ht="79.5" customHeight="1" thickTop="1" thickBot="1">
      <c r="C40" s="31"/>
      <c r="D40" s="290" t="s">
        <v>154</v>
      </c>
      <c r="E40" s="291"/>
      <c r="F40" s="291"/>
      <c r="G40" s="291"/>
      <c r="H40" s="291"/>
      <c r="I40" s="291"/>
      <c r="J40" s="291"/>
      <c r="K40" s="291"/>
      <c r="L40" s="291"/>
      <c r="M40" s="291"/>
      <c r="N40" s="188" t="s">
        <v>162</v>
      </c>
      <c r="O40" s="188"/>
      <c r="P40" s="63"/>
    </row>
    <row r="41" spans="1:16" s="24" customFormat="1" ht="51.45" customHeight="1" thickTop="1" thickBot="1">
      <c r="A41" s="301" t="s">
        <v>141</v>
      </c>
      <c r="B41" s="302"/>
      <c r="C41" s="302"/>
      <c r="D41" s="259" t="s">
        <v>78</v>
      </c>
      <c r="E41" s="260"/>
      <c r="F41" s="261"/>
      <c r="G41" s="262" t="s">
        <v>135</v>
      </c>
      <c r="H41" s="260"/>
      <c r="I41" s="260"/>
      <c r="J41" s="262" t="s">
        <v>136</v>
      </c>
      <c r="K41" s="260"/>
      <c r="L41" s="260"/>
      <c r="M41" s="259" t="s">
        <v>29</v>
      </c>
      <c r="N41" s="260"/>
      <c r="O41" s="261"/>
      <c r="P41" s="63"/>
    </row>
    <row r="42" spans="1:16" s="24" customFormat="1" ht="25.05" customHeight="1" thickTop="1">
      <c r="A42" s="303"/>
      <c r="B42" s="304"/>
      <c r="C42" s="305"/>
      <c r="D42" s="265" t="s">
        <v>14</v>
      </c>
      <c r="E42" s="266"/>
      <c r="F42" s="266"/>
      <c r="G42" s="266"/>
      <c r="H42" s="266"/>
      <c r="I42" s="266"/>
      <c r="J42" s="266"/>
      <c r="K42" s="266"/>
      <c r="L42" s="267"/>
      <c r="M42" s="256" t="s">
        <v>13</v>
      </c>
      <c r="N42" s="257"/>
      <c r="O42" s="258"/>
      <c r="P42" s="63" t="s">
        <v>2</v>
      </c>
    </row>
    <row r="43" spans="1:16" s="24" customFormat="1" ht="13.05" customHeight="1" thickBot="1">
      <c r="A43" s="303"/>
      <c r="B43" s="304"/>
      <c r="C43" s="305"/>
      <c r="D43" s="55" t="s">
        <v>37</v>
      </c>
      <c r="E43" s="56" t="s">
        <v>38</v>
      </c>
      <c r="F43" s="57" t="s">
        <v>39</v>
      </c>
      <c r="G43" s="55" t="s">
        <v>37</v>
      </c>
      <c r="H43" s="56" t="s">
        <v>38</v>
      </c>
      <c r="I43" s="57" t="s">
        <v>39</v>
      </c>
      <c r="J43" s="55" t="s">
        <v>37</v>
      </c>
      <c r="K43" s="56" t="s">
        <v>38</v>
      </c>
      <c r="L43" s="57" t="s">
        <v>39</v>
      </c>
      <c r="M43" s="55" t="s">
        <v>37</v>
      </c>
      <c r="N43" s="56" t="s">
        <v>38</v>
      </c>
      <c r="O43" s="57" t="s">
        <v>39</v>
      </c>
      <c r="P43" s="63"/>
    </row>
    <row r="44" spans="1:16" s="24" customFormat="1" ht="27.9" customHeight="1" thickTop="1" thickBot="1">
      <c r="A44" s="270" t="s">
        <v>83</v>
      </c>
      <c r="B44" s="271"/>
      <c r="C44" s="75" t="s">
        <v>128</v>
      </c>
      <c r="D44" s="272" t="s">
        <v>40</v>
      </c>
      <c r="E44" s="274" t="s">
        <v>41</v>
      </c>
      <c r="F44" s="276" t="s">
        <v>42</v>
      </c>
      <c r="G44" s="278" t="s">
        <v>43</v>
      </c>
      <c r="H44" s="276"/>
      <c r="I44" s="280" t="s">
        <v>40</v>
      </c>
      <c r="J44" s="278" t="s">
        <v>43</v>
      </c>
      <c r="K44" s="276"/>
      <c r="L44" s="280" t="s">
        <v>40</v>
      </c>
      <c r="M44" s="282" t="s">
        <v>41</v>
      </c>
      <c r="N44" s="276" t="s">
        <v>42</v>
      </c>
      <c r="O44" s="284" t="s">
        <v>43</v>
      </c>
      <c r="P44" s="250"/>
    </row>
    <row r="45" spans="1:16" s="24" customFormat="1" ht="15" customHeight="1" thickTop="1" thickBot="1">
      <c r="A45" s="69" t="s">
        <v>3</v>
      </c>
      <c r="B45" s="286" t="s">
        <v>84</v>
      </c>
      <c r="C45" s="287"/>
      <c r="D45" s="273"/>
      <c r="E45" s="275"/>
      <c r="F45" s="277"/>
      <c r="G45" s="279"/>
      <c r="H45" s="277"/>
      <c r="I45" s="281"/>
      <c r="J45" s="279"/>
      <c r="K45" s="277"/>
      <c r="L45" s="281"/>
      <c r="M45" s="283"/>
      <c r="N45" s="277"/>
      <c r="O45" s="285"/>
      <c r="P45" s="250"/>
    </row>
    <row r="46" spans="1:16" s="24" customFormat="1" ht="91.05" customHeight="1" thickTop="1" thickBot="1">
      <c r="C46" s="31"/>
      <c r="D46" s="290" t="s">
        <v>160</v>
      </c>
      <c r="E46" s="291"/>
      <c r="F46" s="291"/>
      <c r="G46" s="291"/>
      <c r="H46" s="291"/>
      <c r="I46" s="291"/>
      <c r="J46" s="291"/>
      <c r="K46" s="291"/>
      <c r="L46" s="291"/>
      <c r="M46" s="291"/>
      <c r="N46" s="188" t="s">
        <v>162</v>
      </c>
      <c r="O46" s="188"/>
      <c r="P46" s="63"/>
    </row>
    <row r="47" spans="1:16" s="24" customFormat="1" ht="51.45" customHeight="1" thickTop="1" thickBot="1">
      <c r="A47" s="301" t="s">
        <v>156</v>
      </c>
      <c r="B47" s="302"/>
      <c r="C47" s="302"/>
      <c r="D47" s="259" t="s">
        <v>78</v>
      </c>
      <c r="E47" s="260"/>
      <c r="F47" s="261"/>
      <c r="G47" s="262" t="s">
        <v>135</v>
      </c>
      <c r="H47" s="260"/>
      <c r="I47" s="260"/>
      <c r="J47" s="262" t="s">
        <v>136</v>
      </c>
      <c r="K47" s="260"/>
      <c r="L47" s="260"/>
      <c r="M47" s="259" t="s">
        <v>29</v>
      </c>
      <c r="N47" s="260"/>
      <c r="O47" s="261"/>
      <c r="P47" s="63"/>
    </row>
    <row r="48" spans="1:16" s="24" customFormat="1" ht="25.05" customHeight="1" thickTop="1">
      <c r="A48" s="303"/>
      <c r="B48" s="304"/>
      <c r="C48" s="305"/>
      <c r="D48" s="265" t="s">
        <v>14</v>
      </c>
      <c r="E48" s="266"/>
      <c r="F48" s="266"/>
      <c r="G48" s="266"/>
      <c r="H48" s="266"/>
      <c r="I48" s="266"/>
      <c r="J48" s="266"/>
      <c r="K48" s="266"/>
      <c r="L48" s="267"/>
      <c r="M48" s="256" t="s">
        <v>13</v>
      </c>
      <c r="N48" s="257"/>
      <c r="O48" s="258"/>
      <c r="P48" s="63" t="s">
        <v>2</v>
      </c>
    </row>
    <row r="49" spans="1:16" s="24" customFormat="1" ht="22.05" customHeight="1" thickBot="1">
      <c r="A49" s="303"/>
      <c r="B49" s="304"/>
      <c r="C49" s="305"/>
      <c r="D49" s="55" t="s">
        <v>37</v>
      </c>
      <c r="E49" s="56" t="s">
        <v>38</v>
      </c>
      <c r="F49" s="57" t="s">
        <v>39</v>
      </c>
      <c r="G49" s="55" t="s">
        <v>37</v>
      </c>
      <c r="H49" s="56" t="s">
        <v>38</v>
      </c>
      <c r="I49" s="57" t="s">
        <v>39</v>
      </c>
      <c r="J49" s="55" t="s">
        <v>37</v>
      </c>
      <c r="K49" s="56" t="s">
        <v>38</v>
      </c>
      <c r="L49" s="57" t="s">
        <v>39</v>
      </c>
      <c r="M49" s="55" t="s">
        <v>37</v>
      </c>
      <c r="N49" s="56" t="s">
        <v>38</v>
      </c>
      <c r="O49" s="57" t="s">
        <v>39</v>
      </c>
      <c r="P49" s="63"/>
    </row>
    <row r="50" spans="1:16" s="24" customFormat="1" ht="27.9" customHeight="1" thickTop="1" thickBot="1">
      <c r="A50" s="270" t="s">
        <v>83</v>
      </c>
      <c r="B50" s="271"/>
      <c r="C50" s="75" t="s">
        <v>158</v>
      </c>
      <c r="D50" s="272" t="s">
        <v>40</v>
      </c>
      <c r="E50" s="274" t="s">
        <v>41</v>
      </c>
      <c r="F50" s="276" t="s">
        <v>42</v>
      </c>
      <c r="G50" s="278" t="s">
        <v>43</v>
      </c>
      <c r="H50" s="276"/>
      <c r="I50" s="280" t="s">
        <v>40</v>
      </c>
      <c r="J50" s="278" t="s">
        <v>43</v>
      </c>
      <c r="K50" s="276"/>
      <c r="L50" s="280" t="s">
        <v>40</v>
      </c>
      <c r="M50" s="282" t="s">
        <v>41</v>
      </c>
      <c r="N50" s="276" t="s">
        <v>42</v>
      </c>
      <c r="O50" s="284" t="s">
        <v>43</v>
      </c>
      <c r="P50" s="250"/>
    </row>
    <row r="51" spans="1:16" s="24" customFormat="1" ht="15" customHeight="1" thickTop="1" thickBot="1">
      <c r="A51" s="69" t="s">
        <v>3</v>
      </c>
      <c r="B51" s="286" t="s">
        <v>84</v>
      </c>
      <c r="C51" s="287"/>
      <c r="D51" s="273"/>
      <c r="E51" s="275"/>
      <c r="F51" s="277"/>
      <c r="G51" s="279"/>
      <c r="H51" s="277"/>
      <c r="I51" s="281"/>
      <c r="J51" s="279"/>
      <c r="K51" s="277"/>
      <c r="L51" s="281"/>
      <c r="M51" s="283"/>
      <c r="N51" s="277"/>
      <c r="O51" s="285"/>
      <c r="P51" s="250"/>
    </row>
    <row r="52" spans="1:16" s="24" customFormat="1" ht="79.5" customHeight="1" thickTop="1" thickBot="1">
      <c r="C52" s="31"/>
      <c r="D52" s="290" t="s">
        <v>161</v>
      </c>
      <c r="E52" s="290"/>
      <c r="F52" s="290"/>
      <c r="G52" s="290"/>
      <c r="H52" s="290"/>
      <c r="I52" s="290"/>
      <c r="J52" s="290"/>
      <c r="K52" s="290"/>
      <c r="L52" s="290"/>
      <c r="M52" s="148"/>
      <c r="N52" s="188" t="s">
        <v>162</v>
      </c>
      <c r="O52" s="188"/>
      <c r="P52" s="63"/>
    </row>
    <row r="53" spans="1:16" s="24" customFormat="1" ht="52.5" customHeight="1" thickTop="1" thickBot="1">
      <c r="A53" s="301" t="s">
        <v>157</v>
      </c>
      <c r="B53" s="302"/>
      <c r="C53" s="302"/>
      <c r="D53" s="259" t="s">
        <v>78</v>
      </c>
      <c r="E53" s="260"/>
      <c r="F53" s="261"/>
      <c r="G53" s="262" t="s">
        <v>135</v>
      </c>
      <c r="H53" s="260"/>
      <c r="I53" s="260"/>
      <c r="J53" s="262" t="s">
        <v>136</v>
      </c>
      <c r="K53" s="260"/>
      <c r="L53" s="260"/>
      <c r="M53" s="259" t="s">
        <v>29</v>
      </c>
      <c r="N53" s="260"/>
      <c r="O53" s="261"/>
      <c r="P53" s="63"/>
    </row>
    <row r="54" spans="1:16" s="24" customFormat="1" ht="25.05" customHeight="1" thickTop="1">
      <c r="A54" s="303"/>
      <c r="B54" s="304"/>
      <c r="C54" s="305"/>
      <c r="D54" s="265" t="s">
        <v>14</v>
      </c>
      <c r="E54" s="266"/>
      <c r="F54" s="266"/>
      <c r="G54" s="266"/>
      <c r="H54" s="266"/>
      <c r="I54" s="266"/>
      <c r="J54" s="266"/>
      <c r="K54" s="266"/>
      <c r="L54" s="267"/>
      <c r="M54" s="256" t="s">
        <v>13</v>
      </c>
      <c r="N54" s="257"/>
      <c r="O54" s="258"/>
      <c r="P54" s="63" t="s">
        <v>2</v>
      </c>
    </row>
    <row r="55" spans="1:16" s="24" customFormat="1" ht="39" customHeight="1" thickBot="1">
      <c r="A55" s="303"/>
      <c r="B55" s="304"/>
      <c r="C55" s="305"/>
      <c r="D55" s="55" t="s">
        <v>37</v>
      </c>
      <c r="E55" s="56" t="s">
        <v>38</v>
      </c>
      <c r="F55" s="57" t="s">
        <v>39</v>
      </c>
      <c r="G55" s="55" t="s">
        <v>37</v>
      </c>
      <c r="H55" s="56" t="s">
        <v>38</v>
      </c>
      <c r="I55" s="57" t="s">
        <v>39</v>
      </c>
      <c r="J55" s="55" t="s">
        <v>37</v>
      </c>
      <c r="K55" s="56" t="s">
        <v>38</v>
      </c>
      <c r="L55" s="57" t="s">
        <v>39</v>
      </c>
      <c r="M55" s="55" t="s">
        <v>37</v>
      </c>
      <c r="N55" s="56" t="s">
        <v>38</v>
      </c>
      <c r="O55" s="57" t="s">
        <v>39</v>
      </c>
      <c r="P55" s="63"/>
    </row>
    <row r="56" spans="1:16" s="24" customFormat="1" ht="27.9" customHeight="1" thickTop="1" thickBot="1">
      <c r="A56" s="270" t="s">
        <v>83</v>
      </c>
      <c r="B56" s="271"/>
      <c r="C56" s="75" t="s">
        <v>44</v>
      </c>
      <c r="D56" s="272" t="s">
        <v>40</v>
      </c>
      <c r="E56" s="274" t="s">
        <v>41</v>
      </c>
      <c r="F56" s="276" t="s">
        <v>42</v>
      </c>
      <c r="G56" s="278" t="s">
        <v>43</v>
      </c>
      <c r="H56" s="276"/>
      <c r="I56" s="280" t="s">
        <v>40</v>
      </c>
      <c r="J56" s="278" t="s">
        <v>43</v>
      </c>
      <c r="K56" s="276"/>
      <c r="L56" s="280" t="s">
        <v>40</v>
      </c>
      <c r="M56" s="282" t="s">
        <v>41</v>
      </c>
      <c r="N56" s="276" t="s">
        <v>42</v>
      </c>
      <c r="O56" s="284" t="s">
        <v>43</v>
      </c>
      <c r="P56" s="250"/>
    </row>
    <row r="57" spans="1:16" s="24" customFormat="1" ht="15" customHeight="1" thickTop="1" thickBot="1">
      <c r="A57" s="69" t="s">
        <v>3</v>
      </c>
      <c r="B57" s="286" t="s">
        <v>84</v>
      </c>
      <c r="C57" s="287"/>
      <c r="D57" s="273"/>
      <c r="E57" s="275"/>
      <c r="F57" s="277"/>
      <c r="G57" s="279"/>
      <c r="H57" s="277"/>
      <c r="I57" s="281"/>
      <c r="J57" s="279"/>
      <c r="K57" s="277"/>
      <c r="L57" s="281"/>
      <c r="M57" s="283"/>
      <c r="N57" s="277"/>
      <c r="O57" s="285"/>
      <c r="P57" s="250"/>
    </row>
    <row r="58" spans="1:16" ht="10.8" hidden="1" thickTop="1">
      <c r="P58" s="6"/>
    </row>
    <row r="59" spans="1:16" ht="10.8" hidden="1" thickTop="1">
      <c r="P59" s="6"/>
    </row>
    <row r="60" spans="1:16" ht="10.8" hidden="1" thickTop="1">
      <c r="P60" s="6"/>
    </row>
    <row r="61" spans="1:16" ht="10.8" hidden="1" thickTop="1">
      <c r="P61" s="6"/>
    </row>
    <row r="62" spans="1:16" ht="10.8" hidden="1" thickTop="1">
      <c r="P62" s="6"/>
    </row>
    <row r="63" spans="1:16" ht="10.8" hidden="1" thickTop="1">
      <c r="P63" s="6"/>
    </row>
    <row r="64" spans="1:16" ht="10.8" hidden="1" thickTop="1">
      <c r="P64" s="6"/>
    </row>
    <row r="65" spans="16:16" ht="10.8" hidden="1" thickTop="1">
      <c r="P65" s="6"/>
    </row>
    <row r="66" spans="16:16" ht="10.8" hidden="1" thickTop="1">
      <c r="P66" s="6"/>
    </row>
    <row r="67" spans="16:16" ht="10.8" hidden="1" thickTop="1">
      <c r="P67" s="6"/>
    </row>
    <row r="68" spans="16:16" ht="10.8" hidden="1" thickTop="1">
      <c r="P68" s="6"/>
    </row>
    <row r="69" spans="16:16" ht="10.8" hidden="1" thickTop="1">
      <c r="P69" s="6"/>
    </row>
    <row r="70" spans="16:16" ht="10.8" hidden="1" thickTop="1">
      <c r="P70" s="6"/>
    </row>
    <row r="71" spans="16:16" ht="10.8" hidden="1" thickTop="1">
      <c r="P71" s="6"/>
    </row>
    <row r="72" spans="16:16" ht="10.8" hidden="1" thickTop="1">
      <c r="P72" s="6"/>
    </row>
    <row r="73" spans="16:16" ht="10.8" hidden="1" thickTop="1">
      <c r="P73" s="6"/>
    </row>
    <row r="74" spans="16:16" ht="10.8" hidden="1" thickTop="1">
      <c r="P74" s="6"/>
    </row>
    <row r="75" spans="16:16" ht="10.8" hidden="1" thickTop="1">
      <c r="P75" s="6"/>
    </row>
    <row r="76" spans="16:16" ht="10.8" hidden="1" thickTop="1">
      <c r="P76" s="6"/>
    </row>
    <row r="77" spans="16:16" ht="10.8" hidden="1" thickTop="1">
      <c r="P77" s="6"/>
    </row>
    <row r="78" spans="16:16" ht="10.8" hidden="1" thickTop="1">
      <c r="P78" s="6"/>
    </row>
    <row r="79" spans="16:16" ht="10.8" hidden="1" thickTop="1">
      <c r="P79" s="6"/>
    </row>
    <row r="80" spans="16:16" ht="10.8" hidden="1" thickTop="1">
      <c r="P80" s="6"/>
    </row>
    <row r="81" spans="16:16" ht="10.8" hidden="1" thickTop="1">
      <c r="P81" s="6"/>
    </row>
    <row r="82" spans="16:16" ht="10.8" hidden="1" thickTop="1">
      <c r="P82" s="6"/>
    </row>
    <row r="83" spans="16:16" ht="10.8" hidden="1" thickTop="1">
      <c r="P83" s="6"/>
    </row>
    <row r="84" spans="16:16" ht="10.8" hidden="1" thickTop="1">
      <c r="P84" s="6"/>
    </row>
    <row r="85" spans="16:16" ht="10.8" hidden="1" thickTop="1">
      <c r="P85" s="6"/>
    </row>
    <row r="86" spans="16:16" ht="10.8" hidden="1" thickTop="1">
      <c r="P86" s="6"/>
    </row>
    <row r="87" spans="16:16" ht="10.8" hidden="1" thickTop="1">
      <c r="P87" s="6"/>
    </row>
    <row r="88" spans="16:16" ht="10.8" hidden="1" thickTop="1">
      <c r="P88" s="6"/>
    </row>
    <row r="89" spans="16:16" ht="10.8" hidden="1" thickTop="1">
      <c r="P89" s="6"/>
    </row>
    <row r="90" spans="16:16" ht="10.8" hidden="1" thickTop="1">
      <c r="P90" s="6"/>
    </row>
    <row r="91" spans="16:16" ht="10.8" hidden="1" thickTop="1">
      <c r="P91" s="6"/>
    </row>
    <row r="92" spans="16:16" ht="10.8" hidden="1" thickTop="1">
      <c r="P92" s="6"/>
    </row>
    <row r="93" spans="16:16" ht="10.8" hidden="1" thickTop="1">
      <c r="P93" s="6"/>
    </row>
    <row r="94" spans="16:16" ht="10.8" hidden="1" thickTop="1">
      <c r="P94" s="6"/>
    </row>
    <row r="95" spans="16:16" ht="10.8" hidden="1" thickTop="1">
      <c r="P95" s="6"/>
    </row>
    <row r="96" spans="16:16" ht="10.8" hidden="1" thickTop="1">
      <c r="P96" s="6"/>
    </row>
    <row r="97" spans="16:16" ht="10.8" hidden="1" thickTop="1">
      <c r="P97" s="6"/>
    </row>
    <row r="98" spans="16:16" ht="10.8" hidden="1" thickTop="1">
      <c r="P98" s="6"/>
    </row>
    <row r="99" spans="16:16" ht="10.8" hidden="1" thickTop="1">
      <c r="P99" s="6"/>
    </row>
    <row r="100" spans="16:16" ht="10.8" hidden="1" thickTop="1">
      <c r="P100" s="6"/>
    </row>
    <row r="101" spans="16:16" ht="10.8" hidden="1" thickTop="1">
      <c r="P101" s="6"/>
    </row>
    <row r="102" spans="16:16" ht="10.8" hidden="1" thickTop="1">
      <c r="P102" s="6"/>
    </row>
    <row r="103" spans="16:16" ht="10.8" hidden="1" thickTop="1">
      <c r="P103" s="6"/>
    </row>
    <row r="104" spans="16:16" ht="10.8" hidden="1" thickTop="1">
      <c r="P104" s="6"/>
    </row>
    <row r="105" spans="16:16" ht="10.8" hidden="1" thickTop="1">
      <c r="P105" s="6"/>
    </row>
    <row r="106" spans="16:16" ht="10.8" hidden="1" thickTop="1">
      <c r="P106" s="6"/>
    </row>
    <row r="107" spans="16:16" ht="10.8" hidden="1" thickTop="1">
      <c r="P107" s="6"/>
    </row>
    <row r="108" spans="16:16" ht="10.8" hidden="1" thickTop="1">
      <c r="P108" s="6"/>
    </row>
    <row r="109" spans="16:16" ht="10.8" hidden="1" thickTop="1">
      <c r="P109" s="6"/>
    </row>
    <row r="110" spans="16:16" ht="10.8" hidden="1" thickTop="1">
      <c r="P110" s="6"/>
    </row>
    <row r="111" spans="16:16" ht="10.8" hidden="1" thickTop="1">
      <c r="P111" s="6"/>
    </row>
    <row r="112" spans="16:16" ht="10.8" hidden="1" thickTop="1">
      <c r="P112" s="6"/>
    </row>
    <row r="113" spans="16:16" ht="10.8" hidden="1" thickTop="1">
      <c r="P113" s="6"/>
    </row>
    <row r="114" spans="16:16" ht="10.8" hidden="1" thickTop="1">
      <c r="P114" s="6"/>
    </row>
    <row r="115" spans="16:16" ht="10.8" hidden="1" thickTop="1">
      <c r="P115" s="6"/>
    </row>
    <row r="116" spans="16:16" ht="10.8" hidden="1" thickTop="1">
      <c r="P116" s="6"/>
    </row>
    <row r="117" spans="16:16" ht="10.8" hidden="1" thickTop="1">
      <c r="P117" s="6"/>
    </row>
    <row r="118" spans="16:16" ht="10.8" hidden="1" thickTop="1">
      <c r="P118" s="6"/>
    </row>
    <row r="119" spans="16:16" ht="10.8" hidden="1" thickTop="1">
      <c r="P119" s="6"/>
    </row>
    <row r="120" spans="16:16" ht="10.8" hidden="1" thickTop="1">
      <c r="P120" s="6"/>
    </row>
    <row r="121" spans="16:16" ht="10.8" hidden="1" thickTop="1">
      <c r="P121" s="6"/>
    </row>
    <row r="122" spans="16:16" ht="10.8" hidden="1" thickTop="1">
      <c r="P122" s="6"/>
    </row>
    <row r="123" spans="16:16" ht="10.8" hidden="1" thickTop="1">
      <c r="P123" s="6"/>
    </row>
    <row r="124" spans="16:16" ht="10.8" hidden="1" thickTop="1">
      <c r="P124" s="6"/>
    </row>
    <row r="125" spans="16:16" ht="10.8" hidden="1" thickTop="1">
      <c r="P125" s="6"/>
    </row>
    <row r="126" spans="16:16" ht="10.8" hidden="1" thickTop="1">
      <c r="P126" s="6"/>
    </row>
    <row r="127" spans="16:16" ht="10.8" hidden="1" thickTop="1">
      <c r="P127" s="6"/>
    </row>
    <row r="128" spans="16:16" ht="10.8" hidden="1" thickTop="1">
      <c r="P128" s="6"/>
    </row>
    <row r="129" spans="16:16" ht="10.8" hidden="1" thickTop="1">
      <c r="P129" s="6"/>
    </row>
    <row r="130" spans="16:16" ht="10.8" hidden="1" thickTop="1">
      <c r="P130" s="6"/>
    </row>
    <row r="131" spans="16:16" ht="10.8" hidden="1" thickTop="1">
      <c r="P131" s="6"/>
    </row>
    <row r="132" spans="16:16" ht="10.8" hidden="1" thickTop="1">
      <c r="P132" s="6"/>
    </row>
    <row r="133" spans="16:16" ht="10.8" hidden="1" thickTop="1">
      <c r="P133" s="6"/>
    </row>
    <row r="134" spans="16:16" ht="10.8" hidden="1" thickTop="1">
      <c r="P134" s="6"/>
    </row>
    <row r="135" spans="16:16" ht="10.8" hidden="1" thickTop="1">
      <c r="P135" s="6"/>
    </row>
    <row r="136" spans="16:16" ht="10.8" hidden="1" thickTop="1">
      <c r="P136" s="6"/>
    </row>
    <row r="137" spans="16:16" ht="10.8" hidden="1" thickTop="1">
      <c r="P137" s="6"/>
    </row>
    <row r="138" spans="16:16" ht="10.8" hidden="1" thickTop="1">
      <c r="P138" s="6"/>
    </row>
    <row r="139" spans="16:16" ht="10.8" hidden="1" thickTop="1">
      <c r="P139" s="6"/>
    </row>
    <row r="140" spans="16:16" ht="10.8" hidden="1" thickTop="1">
      <c r="P140" s="6"/>
    </row>
    <row r="141" spans="16:16" ht="10.8" hidden="1" thickTop="1">
      <c r="P141" s="6"/>
    </row>
    <row r="142" spans="16:16" ht="10.8" hidden="1" thickTop="1">
      <c r="P142" s="6"/>
    </row>
    <row r="143" spans="16:16" ht="10.8" hidden="1" thickTop="1">
      <c r="P143" s="6"/>
    </row>
    <row r="144" spans="16:16" ht="10.8" hidden="1" thickTop="1">
      <c r="P144" s="6"/>
    </row>
    <row r="145" spans="16:16" ht="10.8" hidden="1" thickTop="1">
      <c r="P145" s="6"/>
    </row>
    <row r="146" spans="16:16" ht="10.8" hidden="1" thickTop="1">
      <c r="P146" s="6"/>
    </row>
    <row r="147" spans="16:16" ht="10.8" hidden="1" thickTop="1">
      <c r="P147" s="6"/>
    </row>
    <row r="148" spans="16:16" ht="10.8" hidden="1" thickTop="1">
      <c r="P148" s="6"/>
    </row>
    <row r="149" spans="16:16" ht="10.8" hidden="1" thickTop="1">
      <c r="P149" s="6"/>
    </row>
    <row r="150" spans="16:16" ht="10.8" hidden="1" thickTop="1">
      <c r="P150" s="6"/>
    </row>
    <row r="151" spans="16:16" ht="10.8" hidden="1" thickTop="1">
      <c r="P151" s="6"/>
    </row>
    <row r="152" spans="16:16" ht="10.8" hidden="1" thickTop="1">
      <c r="P152" s="6"/>
    </row>
    <row r="153" spans="16:16" ht="10.8" hidden="1" thickTop="1">
      <c r="P153" s="6"/>
    </row>
    <row r="154" spans="16:16" ht="10.8" hidden="1" thickTop="1">
      <c r="P154" s="6"/>
    </row>
    <row r="155" spans="16:16" ht="10.8" hidden="1" thickTop="1">
      <c r="P155" s="6"/>
    </row>
    <row r="156" spans="16:16" ht="10.8" hidden="1" thickTop="1">
      <c r="P156" s="6"/>
    </row>
    <row r="157" spans="16:16" ht="10.8" hidden="1" thickTop="1">
      <c r="P157" s="6"/>
    </row>
    <row r="158" spans="16:16" ht="10.8" hidden="1" thickTop="1">
      <c r="P158" s="6"/>
    </row>
    <row r="159" spans="16:16" ht="10.8" hidden="1" thickTop="1">
      <c r="P159" s="6"/>
    </row>
    <row r="160" spans="16:16" ht="10.8" hidden="1" thickTop="1">
      <c r="P160" s="6"/>
    </row>
    <row r="161" spans="16:16" ht="10.8" hidden="1" thickTop="1">
      <c r="P161" s="6"/>
    </row>
    <row r="162" spans="16:16" ht="10.8" hidden="1" thickTop="1">
      <c r="P162" s="6"/>
    </row>
    <row r="163" spans="16:16" ht="12.75" hidden="1" customHeight="1"/>
    <row r="164" spans="16:16" ht="12.75" hidden="1" customHeight="1"/>
    <row r="165" spans="16:16" ht="12.75" hidden="1" customHeight="1"/>
    <row r="166" spans="16:16" ht="12.75" hidden="1" customHeight="1"/>
    <row r="167" spans="16:16" ht="12.75" hidden="1" customHeight="1"/>
    <row r="168" spans="16:16" ht="12.75" hidden="1" customHeight="1"/>
    <row r="169" spans="16:16" ht="12.75" hidden="1" customHeight="1"/>
    <row r="170" spans="16:16" ht="12.75" hidden="1" customHeight="1"/>
    <row r="171" spans="16:16" ht="12.75" hidden="1" customHeight="1"/>
    <row r="172" spans="16:16" ht="12.75" hidden="1" customHeight="1"/>
    <row r="173" spans="16:16" ht="12.75" hidden="1" customHeight="1"/>
    <row r="174" spans="16:16" ht="12.75" hidden="1" customHeight="1"/>
    <row r="175" spans="16:16" ht="12.75" hidden="1" customHeight="1"/>
    <row r="176" spans="16:16" ht="12.75" hidden="1" customHeight="1"/>
    <row r="177" ht="12.75" hidden="1" customHeight="1"/>
    <row r="178" ht="12.75" hidden="1" customHeight="1"/>
    <row r="179" ht="46.2" hidden="1" customHeight="1" thickTop="1"/>
    <row r="180" ht="12.75" hidden="1" customHeight="1"/>
    <row r="181" ht="12.75" hidden="1" customHeight="1"/>
    <row r="182" ht="12.75" hidden="1" customHeight="1"/>
    <row r="183" ht="12.75" hidden="1" customHeight="1"/>
    <row r="184" ht="12.75" hidden="1" customHeight="1"/>
  </sheetData>
  <sheetProtection algorithmName="SHA-512" hashValue="H+/ePjOyRVLllEbWoFrnMDB+ICE3sy3YUCLKUBmnQRe8aMAXQg2LuMAhYr606SCpBk+ftLLYVBIfxmke4dAbww==" saltValue="+CEiofofKfT0i7jaGzirQw==" spinCount="100000" sheet="1" objects="1" scenarios="1"/>
  <mergeCells count="168">
    <mergeCell ref="G41:I41"/>
    <mergeCell ref="G44:G45"/>
    <mergeCell ref="H44:H45"/>
    <mergeCell ref="I44:I45"/>
    <mergeCell ref="G53:I53"/>
    <mergeCell ref="G56:G57"/>
    <mergeCell ref="H56:H57"/>
    <mergeCell ref="I56:I57"/>
    <mergeCell ref="P44:P45"/>
    <mergeCell ref="P56:P57"/>
    <mergeCell ref="D52:L52"/>
    <mergeCell ref="K44:K45"/>
    <mergeCell ref="L44:L45"/>
    <mergeCell ref="M44:M45"/>
    <mergeCell ref="N44:N45"/>
    <mergeCell ref="O44:O45"/>
    <mergeCell ref="N56:N57"/>
    <mergeCell ref="O56:O57"/>
    <mergeCell ref="N46:O46"/>
    <mergeCell ref="E50:E51"/>
    <mergeCell ref="F50:F51"/>
    <mergeCell ref="G50:G51"/>
    <mergeCell ref="H50:H51"/>
    <mergeCell ref="I50:I51"/>
    <mergeCell ref="A44:B44"/>
    <mergeCell ref="D44:D45"/>
    <mergeCell ref="E44:E45"/>
    <mergeCell ref="F44:F45"/>
    <mergeCell ref="J44:J45"/>
    <mergeCell ref="B57:C57"/>
    <mergeCell ref="K56:K57"/>
    <mergeCell ref="L56:L57"/>
    <mergeCell ref="M56:M57"/>
    <mergeCell ref="A56:B56"/>
    <mergeCell ref="D56:D57"/>
    <mergeCell ref="E56:E57"/>
    <mergeCell ref="F56:F57"/>
    <mergeCell ref="J56:J57"/>
    <mergeCell ref="D46:M46"/>
    <mergeCell ref="A47:C49"/>
    <mergeCell ref="D47:F47"/>
    <mergeCell ref="G47:I47"/>
    <mergeCell ref="J47:L47"/>
    <mergeCell ref="M47:O47"/>
    <mergeCell ref="D48:L48"/>
    <mergeCell ref="M48:O48"/>
    <mergeCell ref="A50:B50"/>
    <mergeCell ref="D50:D51"/>
    <mergeCell ref="B36:C36"/>
    <mergeCell ref="D31:M31"/>
    <mergeCell ref="A32:C34"/>
    <mergeCell ref="N52:O52"/>
    <mergeCell ref="A53:C55"/>
    <mergeCell ref="D53:F53"/>
    <mergeCell ref="J53:L53"/>
    <mergeCell ref="M53:O53"/>
    <mergeCell ref="D54:L54"/>
    <mergeCell ref="M54:O54"/>
    <mergeCell ref="A35:B35"/>
    <mergeCell ref="N31:O31"/>
    <mergeCell ref="D40:M40"/>
    <mergeCell ref="N40:O40"/>
    <mergeCell ref="A41:C43"/>
    <mergeCell ref="D41:F41"/>
    <mergeCell ref="J41:L41"/>
    <mergeCell ref="M41:O41"/>
    <mergeCell ref="D42:L42"/>
    <mergeCell ref="M42:O42"/>
    <mergeCell ref="G32:I32"/>
    <mergeCell ref="G35:G36"/>
    <mergeCell ref="H35:H36"/>
    <mergeCell ref="B45:C45"/>
    <mergeCell ref="P25:P26"/>
    <mergeCell ref="B26:C26"/>
    <mergeCell ref="A25:B25"/>
    <mergeCell ref="D25:D26"/>
    <mergeCell ref="E25:E26"/>
    <mergeCell ref="F25:F26"/>
    <mergeCell ref="J25:J26"/>
    <mergeCell ref="K25:K26"/>
    <mergeCell ref="L25:L26"/>
    <mergeCell ref="M25:M26"/>
    <mergeCell ref="N25:N26"/>
    <mergeCell ref="O25:O26"/>
    <mergeCell ref="G25:G26"/>
    <mergeCell ref="H25:H26"/>
    <mergeCell ref="I25:I26"/>
    <mergeCell ref="P35:P36"/>
    <mergeCell ref="D32:F32"/>
    <mergeCell ref="J32:L32"/>
    <mergeCell ref="M32:O32"/>
    <mergeCell ref="D33:L33"/>
    <mergeCell ref="M33:O33"/>
    <mergeCell ref="O35:O36"/>
    <mergeCell ref="D35:D36"/>
    <mergeCell ref="E35:E36"/>
    <mergeCell ref="F35:F36"/>
    <mergeCell ref="J35:J36"/>
    <mergeCell ref="K35:K36"/>
    <mergeCell ref="L35:L36"/>
    <mergeCell ref="M35:M36"/>
    <mergeCell ref="N35:N36"/>
    <mergeCell ref="I35:I36"/>
    <mergeCell ref="J12:L12"/>
    <mergeCell ref="M12:O12"/>
    <mergeCell ref="D1:L1"/>
    <mergeCell ref="N1:O1"/>
    <mergeCell ref="A2:C4"/>
    <mergeCell ref="D2:F2"/>
    <mergeCell ref="J2:L2"/>
    <mergeCell ref="M2:O2"/>
    <mergeCell ref="D3:L3"/>
    <mergeCell ref="M3:O3"/>
    <mergeCell ref="D11:M11"/>
    <mergeCell ref="N11:O11"/>
    <mergeCell ref="A12:C14"/>
    <mergeCell ref="D13:L13"/>
    <mergeCell ref="M13:O13"/>
    <mergeCell ref="D12:F12"/>
    <mergeCell ref="G2:I2"/>
    <mergeCell ref="G5:G6"/>
    <mergeCell ref="H5:H6"/>
    <mergeCell ref="I5:I6"/>
    <mergeCell ref="G12:I12"/>
    <mergeCell ref="M22:O22"/>
    <mergeCell ref="D23:L23"/>
    <mergeCell ref="M23:O23"/>
    <mergeCell ref="N21:O21"/>
    <mergeCell ref="B16:C16"/>
    <mergeCell ref="O15:O16"/>
    <mergeCell ref="A15:B15"/>
    <mergeCell ref="D21:M21"/>
    <mergeCell ref="K15:K16"/>
    <mergeCell ref="L15:L16"/>
    <mergeCell ref="M15:M16"/>
    <mergeCell ref="N15:N16"/>
    <mergeCell ref="D15:D16"/>
    <mergeCell ref="E15:E16"/>
    <mergeCell ref="F15:F16"/>
    <mergeCell ref="J15:J16"/>
    <mergeCell ref="G15:G16"/>
    <mergeCell ref="H15:H16"/>
    <mergeCell ref="I15:I16"/>
    <mergeCell ref="G22:I22"/>
    <mergeCell ref="J50:J51"/>
    <mergeCell ref="K50:K51"/>
    <mergeCell ref="L50:L51"/>
    <mergeCell ref="M50:M51"/>
    <mergeCell ref="N50:N51"/>
    <mergeCell ref="O50:O51"/>
    <mergeCell ref="P50:P51"/>
    <mergeCell ref="B51:C51"/>
    <mergeCell ref="P5:P6"/>
    <mergeCell ref="B6:C6"/>
    <mergeCell ref="A5:B5"/>
    <mergeCell ref="D5:D6"/>
    <mergeCell ref="E5:E6"/>
    <mergeCell ref="F5:F6"/>
    <mergeCell ref="J5:J6"/>
    <mergeCell ref="K5:K6"/>
    <mergeCell ref="L5:L6"/>
    <mergeCell ref="M5:M6"/>
    <mergeCell ref="N5:N6"/>
    <mergeCell ref="O5:O6"/>
    <mergeCell ref="P15:P16"/>
    <mergeCell ref="A22:C24"/>
    <mergeCell ref="D22:F22"/>
    <mergeCell ref="J22:L2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36"/>
  <sheetViews>
    <sheetView topLeftCell="A28" workbookViewId="0">
      <selection activeCell="D5" sqref="D5:D6"/>
    </sheetView>
  </sheetViews>
  <sheetFormatPr defaultColWidth="0" defaultRowHeight="0" customHeight="1" zeroHeight="1"/>
  <cols>
    <col min="1" max="2" width="9.6640625" style="13" customWidth="1"/>
    <col min="3" max="3" width="10.33203125" style="13" customWidth="1"/>
    <col min="4" max="12" width="13.6640625" style="13" customWidth="1"/>
    <col min="13" max="13" width="5.88671875" style="14" hidden="1" customWidth="1"/>
    <col min="14" max="16384" width="9.109375" style="13" hidden="1"/>
  </cols>
  <sheetData>
    <row r="1" spans="1:16" s="24" customFormat="1" ht="66" customHeight="1" thickBot="1">
      <c r="C1" s="31"/>
      <c r="D1" s="249" t="s">
        <v>79</v>
      </c>
      <c r="E1" s="249"/>
      <c r="F1" s="249"/>
      <c r="G1" s="249"/>
      <c r="H1" s="249"/>
      <c r="I1" s="249"/>
      <c r="J1" s="31"/>
      <c r="K1" s="188" t="s">
        <v>162</v>
      </c>
      <c r="L1" s="188"/>
      <c r="M1" s="23" t="s">
        <v>1</v>
      </c>
    </row>
    <row r="2" spans="1:16" s="2" customFormat="1" ht="52.5" customHeight="1" thickTop="1" thickBot="1">
      <c r="A2" s="195" t="s">
        <v>81</v>
      </c>
      <c r="B2" s="196"/>
      <c r="C2" s="197"/>
      <c r="D2" s="259" t="s">
        <v>78</v>
      </c>
      <c r="E2" s="260"/>
      <c r="F2" s="261"/>
      <c r="G2" s="262" t="s">
        <v>136</v>
      </c>
      <c r="H2" s="260"/>
      <c r="I2" s="260"/>
      <c r="J2" s="259" t="s">
        <v>29</v>
      </c>
      <c r="K2" s="260"/>
      <c r="L2" s="261"/>
      <c r="M2" s="1"/>
    </row>
    <row r="3" spans="1:16" s="2" customFormat="1" ht="25.05" customHeight="1" thickTop="1">
      <c r="A3" s="198"/>
      <c r="B3" s="199"/>
      <c r="C3" s="200"/>
      <c r="D3" s="265" t="s">
        <v>14</v>
      </c>
      <c r="E3" s="266"/>
      <c r="F3" s="266"/>
      <c r="G3" s="266"/>
      <c r="H3" s="266"/>
      <c r="I3" s="267"/>
      <c r="J3" s="293" t="s">
        <v>13</v>
      </c>
      <c r="K3" s="294"/>
      <c r="L3" s="295"/>
      <c r="M3" s="3" t="s">
        <v>2</v>
      </c>
    </row>
    <row r="4" spans="1:16" s="2" customFormat="1" ht="13.05" customHeight="1" thickBot="1">
      <c r="A4" s="198"/>
      <c r="B4" s="199"/>
      <c r="C4" s="200"/>
      <c r="D4" s="55" t="s">
        <v>37</v>
      </c>
      <c r="E4" s="56" t="s">
        <v>38</v>
      </c>
      <c r="F4" s="57" t="s">
        <v>39</v>
      </c>
      <c r="G4" s="55" t="s">
        <v>37</v>
      </c>
      <c r="H4" s="56" t="s">
        <v>38</v>
      </c>
      <c r="I4" s="57" t="s">
        <v>39</v>
      </c>
      <c r="J4" s="55" t="s">
        <v>37</v>
      </c>
      <c r="K4" s="56" t="s">
        <v>38</v>
      </c>
      <c r="L4" s="57" t="s">
        <v>39</v>
      </c>
      <c r="M4" s="4"/>
    </row>
    <row r="5" spans="1:16" s="2" customFormat="1" ht="27" thickTop="1" thickBot="1">
      <c r="A5" s="174" t="s">
        <v>24</v>
      </c>
      <c r="B5" s="175"/>
      <c r="C5" s="49">
        <v>1</v>
      </c>
      <c r="D5" s="313">
        <f>IF($C$5=1,D7*1,IF($C$5=2,D8*2,IF($C$5=3,D9*3,IF($C$5=4,D10*4,(IF($C$5&lt;=0,"зазначте",IF(AND($C$5&gt;=$B$11,$C$5&lt;=$C$11),D11*N($C$5),IF(AND($C$5&gt;=$B$12,$C$5&lt;=$C$12),D12*N($C$5),IF(AND($C$5&gt;=$B$12,$C$5&lt;=$C$12),D12*N($C$5))))))))))</f>
        <v>6023</v>
      </c>
      <c r="E5" s="325">
        <f>IF($C$5=1,E7*1,IF($C$5=2,E8*2,IF($C$5=3,E9*3,IF($C$5=4,E10*4,(IF($C$5&lt;=0,"кількість",IF(AND($C$5&gt;=$B$11,$C$5&lt;=$C$11),E11*N($C$5),IF(AND($C$5&gt;=$B$12,$C$5&lt;=$C$12),E12*N($C$5),IF(AND($C$5&gt;=$B$12,$C$5&lt;=$C$12),E12*N($C$5))))))))))</f>
        <v>10842</v>
      </c>
      <c r="F5" s="312">
        <f>IF($C$5=1,F7*1,IF($C$5=2,F8*2,IF($C$5=3,F9*3,IF($C$5=4,F10*4,(IF($C$5&lt;=0,"об'єктів",IF(AND($C$5&gt;=$B$11,$C$5&lt;=$C$11),F11*N($C$5),IF(AND($C$5&gt;=$B$12,$C$5&lt;=$C$12),F12*N($C$5),IF(AND($C$5&gt;=$B$12,$C$5&lt;=$C$12),F12*N($C$5))))))))))</f>
        <v>16263</v>
      </c>
      <c r="G5" s="313">
        <f>IF($C$5=1,G7*1,IF($C$5=2,G8*2,IF($C$5=3,G9*3,IF($C$5=4,G10*4,(IF($C$5&lt;=0,"",IF(AND($C$5&gt;=$B$11,$C$5&lt;=$C$11),G11*N($C$5),IF(AND($C$5&gt;=$B$12,$C$5&lt;=$C$12),G12*N($C$5),IF(AND($C$5&gt;=$B$12,$C$5&lt;=$C$12),G12*N($C$5))))))))))</f>
        <v>6023</v>
      </c>
      <c r="H5" s="325">
        <f>IF($C$5=1,H7*1,IF($C$5=2,H8*2,IF($C$5=3,H9*3,IF($C$5=4,H10*4,(IF($C$5&lt;=0,"зазначте",IF(AND($C$5&gt;=$B$11,$C$5&lt;=$C$11),H11*N($C$5),IF(AND($C$5&gt;=$B$12,$C$5&lt;=$C$12),H12*N($C$5),IF(AND($C$5&gt;=$B$12,$C$5&lt;=$C$12),H12*N($C$5))))))))))</f>
        <v>10842</v>
      </c>
      <c r="I5" s="312">
        <f>IF($C$5=1,I7*1,IF($C$5=2,I8*2,IF($C$5=3,I9*3,IF($C$5=4,I10*4,(IF($C$5&lt;=0,"кількість",IF(AND($C$5&gt;=$B$11,$C$5&lt;=$C$11),I11*N($C$5),IF(AND($C$5&gt;=$B$12,$C$5&lt;=$C$12),I12*N($C$5),IF(AND($C$5&gt;=$B$12,$C$5&lt;=$C$12),I12*N($C$5))))))))))</f>
        <v>16263</v>
      </c>
      <c r="J5" s="313">
        <f>IF($C$5=1,J7*1,IF($C$5=2,J8*2,IF($C$5=3,J9*3,IF($C$5=4,J10*4,(IF($C$5&lt;=0,"об'єктів",IF(AND($C$5&gt;=$B$11,$C$5&lt;=$C$11),J11*N($C$5),IF(AND($C$5&gt;=$B$12,$C$5&lt;=$C$12),J12*N($C$5),IF(AND($C$5&gt;=$B$12,$C$5&lt;=$C$12),J12*N($C$5))))))))))</f>
        <v>6023</v>
      </c>
      <c r="K5" s="325">
        <f>IF($C$5=1,K7*1,IF($C$5=2,K8*2,IF($C$5=3,K9*3,IF($C$5=4,K10*4,(IF($C$5&lt;=0,"",IF(AND($C$5&gt;=$B$11,$C$5&lt;=$C$11),K11*N($C$5),IF(AND($C$5&gt;=$B$12,$C$5&lt;=$C$12),K12*N($C$5),IF(AND($C$5&gt;=$B$12,$C$5&lt;=$C$12),K12*N($C$5))))))))))</f>
        <v>10842</v>
      </c>
      <c r="L5" s="312">
        <f>IF($C$5=1,L7*1,IF($C$5=2,L8*2,IF($C$5=3,L9*3,IF($C$5=4,L10*4,(IF($C$5&lt;=0,"",IF(AND($C$5&gt;=$B$11,$C$5&lt;=$C$11),L11*N($C$5),IF(AND($C$5&gt;=$B$12,$C$5&lt;=$C$12),L12*N($C$5),IF(AND($C$5&gt;=$B$12,$C$5&lt;=$C$12),L12*N($C$5))))))))))</f>
        <v>16263</v>
      </c>
      <c r="M5" s="5"/>
    </row>
    <row r="6" spans="1:16" s="2" customFormat="1" ht="13.5" customHeight="1" thickTop="1">
      <c r="A6" s="42" t="s">
        <v>3</v>
      </c>
      <c r="B6" s="184" t="s">
        <v>57</v>
      </c>
      <c r="C6" s="185"/>
      <c r="D6" s="314"/>
      <c r="E6" s="247"/>
      <c r="F6" s="212"/>
      <c r="G6" s="314"/>
      <c r="H6" s="247"/>
      <c r="I6" s="212"/>
      <c r="J6" s="314"/>
      <c r="K6" s="247"/>
      <c r="L6" s="212"/>
      <c r="M6" s="5"/>
    </row>
    <row r="7" spans="1:16" s="24" customFormat="1" ht="12">
      <c r="A7" s="43" t="s">
        <v>23</v>
      </c>
      <c r="B7" s="27">
        <v>1</v>
      </c>
      <c r="C7" s="44">
        <v>1</v>
      </c>
      <c r="D7" s="79">
        <v>6023</v>
      </c>
      <c r="E7" s="77">
        <v>10842</v>
      </c>
      <c r="F7" s="78">
        <v>16263</v>
      </c>
      <c r="G7" s="76">
        <v>6023</v>
      </c>
      <c r="H7" s="77">
        <v>10842</v>
      </c>
      <c r="I7" s="80">
        <v>16263</v>
      </c>
      <c r="J7" s="76">
        <v>6023</v>
      </c>
      <c r="K7" s="77">
        <v>10842</v>
      </c>
      <c r="L7" s="80">
        <v>16263</v>
      </c>
      <c r="M7" s="40" t="str">
        <f>IF($C$5=2,2,"")</f>
        <v/>
      </c>
    </row>
    <row r="8" spans="1:16" s="24" customFormat="1" ht="12">
      <c r="A8" s="43" t="s">
        <v>17</v>
      </c>
      <c r="B8" s="27">
        <v>2</v>
      </c>
      <c r="C8" s="44">
        <v>2</v>
      </c>
      <c r="D8" s="79">
        <v>5065</v>
      </c>
      <c r="E8" s="77">
        <v>9117</v>
      </c>
      <c r="F8" s="78">
        <v>13676</v>
      </c>
      <c r="G8" s="76">
        <v>5065</v>
      </c>
      <c r="H8" s="77">
        <v>9117</v>
      </c>
      <c r="I8" s="80">
        <v>13676</v>
      </c>
      <c r="J8" s="76">
        <v>5065</v>
      </c>
      <c r="K8" s="77">
        <v>9117</v>
      </c>
      <c r="L8" s="80">
        <v>13676</v>
      </c>
      <c r="M8" s="40" t="str">
        <f>IF($C$5=3,3,"")</f>
        <v/>
      </c>
    </row>
    <row r="9" spans="1:16" s="24" customFormat="1" ht="12">
      <c r="A9" s="43" t="s">
        <v>18</v>
      </c>
      <c r="B9" s="27">
        <v>3</v>
      </c>
      <c r="C9" s="44">
        <v>3</v>
      </c>
      <c r="D9" s="79">
        <v>3651</v>
      </c>
      <c r="E9" s="77">
        <v>6572</v>
      </c>
      <c r="F9" s="78">
        <v>9858</v>
      </c>
      <c r="G9" s="76">
        <v>3651</v>
      </c>
      <c r="H9" s="77">
        <v>6572</v>
      </c>
      <c r="I9" s="80">
        <v>9858</v>
      </c>
      <c r="J9" s="76">
        <v>3651</v>
      </c>
      <c r="K9" s="77">
        <v>6572</v>
      </c>
      <c r="L9" s="80">
        <v>9858</v>
      </c>
      <c r="M9" s="40" t="str">
        <f>IF(AND($C$5=4),4,"")</f>
        <v/>
      </c>
    </row>
    <row r="10" spans="1:16" s="24" customFormat="1" ht="12">
      <c r="A10" s="43" t="s">
        <v>19</v>
      </c>
      <c r="B10" s="27">
        <v>4</v>
      </c>
      <c r="C10" s="44">
        <v>4</v>
      </c>
      <c r="D10" s="79">
        <v>2875</v>
      </c>
      <c r="E10" s="77">
        <v>5175</v>
      </c>
      <c r="F10" s="78">
        <v>7763</v>
      </c>
      <c r="G10" s="76">
        <v>2875</v>
      </c>
      <c r="H10" s="77">
        <v>5175</v>
      </c>
      <c r="I10" s="80">
        <v>7763</v>
      </c>
      <c r="J10" s="76">
        <v>2875</v>
      </c>
      <c r="K10" s="77">
        <v>5175</v>
      </c>
      <c r="L10" s="80">
        <v>7763</v>
      </c>
      <c r="M10" s="40" t="str">
        <f>IF(AND($C$5&lt;=B10,$C$5&gt;=C10),$C$5,"")</f>
        <v/>
      </c>
    </row>
    <row r="11" spans="1:16" s="24" customFormat="1" ht="12">
      <c r="A11" s="43" t="s">
        <v>20</v>
      </c>
      <c r="B11" s="27">
        <v>5</v>
      </c>
      <c r="C11" s="44">
        <v>10</v>
      </c>
      <c r="D11" s="79">
        <v>2312</v>
      </c>
      <c r="E11" s="77">
        <v>4162</v>
      </c>
      <c r="F11" s="78">
        <v>6243</v>
      </c>
      <c r="G11" s="76">
        <v>2312</v>
      </c>
      <c r="H11" s="77">
        <v>4162</v>
      </c>
      <c r="I11" s="80">
        <v>6243</v>
      </c>
      <c r="J11" s="76">
        <v>2312</v>
      </c>
      <c r="K11" s="77">
        <v>4162</v>
      </c>
      <c r="L11" s="80">
        <v>6243</v>
      </c>
      <c r="M11" s="40"/>
    </row>
    <row r="12" spans="1:16" s="24" customFormat="1" ht="12.6" thickBot="1">
      <c r="A12" s="45" t="s">
        <v>21</v>
      </c>
      <c r="B12" s="46">
        <v>11</v>
      </c>
      <c r="C12" s="47">
        <v>24</v>
      </c>
      <c r="D12" s="84">
        <v>2103</v>
      </c>
      <c r="E12" s="82">
        <v>3786</v>
      </c>
      <c r="F12" s="83">
        <v>5679</v>
      </c>
      <c r="G12" s="81">
        <v>2103</v>
      </c>
      <c r="H12" s="82">
        <v>3786</v>
      </c>
      <c r="I12" s="85">
        <v>5679</v>
      </c>
      <c r="J12" s="81">
        <v>2103</v>
      </c>
      <c r="K12" s="82">
        <v>3786</v>
      </c>
      <c r="L12" s="85">
        <v>5679</v>
      </c>
      <c r="M12" s="40" t="str">
        <f>IF(AND($C$5&gt;=B12,$C$5&lt;=C12),$C$5,"")</f>
        <v/>
      </c>
    </row>
    <row r="13" spans="1:16" s="12" customFormat="1" ht="18" hidden="1" thickTop="1">
      <c r="A13" s="318"/>
      <c r="B13" s="318"/>
      <c r="C13" s="318"/>
      <c r="D13" s="318"/>
      <c r="E13" s="318"/>
      <c r="F13" s="318"/>
      <c r="G13" s="318"/>
      <c r="H13" s="318"/>
      <c r="I13" s="318"/>
      <c r="J13" s="318"/>
      <c r="K13" s="318"/>
      <c r="L13" s="318"/>
      <c r="M13" s="11"/>
    </row>
    <row r="14" spans="1:16" s="8" customFormat="1" ht="4.8" hidden="1" thickTop="1">
      <c r="A14" s="241"/>
      <c r="B14" s="241"/>
      <c r="C14" s="241"/>
      <c r="D14" s="241"/>
      <c r="E14" s="241"/>
      <c r="F14" s="241"/>
      <c r="G14" s="241"/>
      <c r="H14" s="241"/>
      <c r="I14" s="241"/>
      <c r="J14" s="241"/>
      <c r="K14" s="241"/>
      <c r="L14" s="241"/>
      <c r="M14" s="7"/>
      <c r="N14" s="10"/>
      <c r="O14" s="10"/>
      <c r="P14" s="10"/>
    </row>
    <row r="15" spans="1:16" s="12" customFormat="1" ht="14.4" hidden="1" thickTop="1">
      <c r="A15" s="319"/>
      <c r="B15" s="320"/>
      <c r="C15" s="320"/>
      <c r="D15" s="321"/>
      <c r="E15" s="321"/>
      <c r="F15" s="321"/>
      <c r="G15" s="321"/>
      <c r="H15" s="321"/>
      <c r="I15" s="321"/>
      <c r="J15" s="321"/>
      <c r="K15" s="321"/>
      <c r="L15" s="321"/>
      <c r="M15" s="3"/>
    </row>
    <row r="16" spans="1:16" s="12" customFormat="1" ht="28.5" hidden="1" customHeight="1">
      <c r="A16" s="322"/>
      <c r="B16" s="323"/>
      <c r="C16" s="323"/>
      <c r="D16" s="324"/>
      <c r="E16" s="324"/>
      <c r="F16" s="324"/>
      <c r="G16" s="324"/>
      <c r="H16" s="324"/>
      <c r="I16" s="324"/>
      <c r="J16" s="324"/>
      <c r="K16" s="324"/>
      <c r="L16" s="324"/>
      <c r="M16" s="3"/>
    </row>
    <row r="17" spans="1:15" s="12" customFormat="1" ht="14.4" hidden="1" thickTop="1">
      <c r="A17" s="315"/>
      <c r="B17" s="316"/>
      <c r="C17" s="316"/>
      <c r="D17" s="317"/>
      <c r="E17" s="317"/>
      <c r="F17" s="317"/>
      <c r="G17" s="317"/>
      <c r="H17" s="317"/>
      <c r="I17" s="317"/>
      <c r="J17" s="317"/>
      <c r="K17" s="317"/>
      <c r="L17" s="317"/>
      <c r="M17" s="3"/>
    </row>
    <row r="18" spans="1:15" s="2" customFormat="1" ht="10.8" hidden="1" thickTop="1">
      <c r="M18" s="6"/>
    </row>
    <row r="19" spans="1:15" ht="12.75" hidden="1" customHeight="1">
      <c r="D19" s="41"/>
      <c r="E19" s="41"/>
      <c r="F19" s="41"/>
      <c r="G19" s="41"/>
      <c r="H19" s="41"/>
      <c r="I19" s="41"/>
      <c r="J19" s="41"/>
      <c r="K19" s="41"/>
      <c r="L19" s="41"/>
    </row>
    <row r="20" spans="1:15" s="24" customFormat="1" ht="66" customHeight="1" thickTop="1" thickBot="1">
      <c r="C20" s="31"/>
      <c r="D20" s="207" t="s">
        <v>72</v>
      </c>
      <c r="E20" s="207"/>
      <c r="F20" s="207"/>
      <c r="G20" s="207"/>
      <c r="H20" s="207"/>
      <c r="I20" s="207"/>
      <c r="J20" s="62"/>
      <c r="K20" s="188" t="s">
        <v>162</v>
      </c>
      <c r="L20" s="188"/>
      <c r="M20" s="23" t="s">
        <v>1</v>
      </c>
    </row>
    <row r="21" spans="1:15" s="2" customFormat="1" ht="49.95" customHeight="1" thickTop="1" thickBot="1">
      <c r="A21" s="301" t="s">
        <v>47</v>
      </c>
      <c r="B21" s="302"/>
      <c r="C21" s="302"/>
      <c r="D21" s="259" t="s">
        <v>78</v>
      </c>
      <c r="E21" s="260"/>
      <c r="F21" s="261"/>
      <c r="G21" s="262" t="s">
        <v>136</v>
      </c>
      <c r="H21" s="260"/>
      <c r="I21" s="260"/>
      <c r="J21" s="259" t="s">
        <v>29</v>
      </c>
      <c r="K21" s="260"/>
      <c r="L21" s="261"/>
      <c r="M21" s="1"/>
      <c r="N21" s="9"/>
      <c r="O21" s="9"/>
    </row>
    <row r="22" spans="1:15" s="2" customFormat="1" ht="25.05" customHeight="1" thickTop="1">
      <c r="A22" s="303"/>
      <c r="B22" s="304"/>
      <c r="C22" s="305"/>
      <c r="D22" s="265" t="s">
        <v>14</v>
      </c>
      <c r="E22" s="266"/>
      <c r="F22" s="266"/>
      <c r="G22" s="266"/>
      <c r="H22" s="266"/>
      <c r="I22" s="267"/>
      <c r="J22" s="256" t="s">
        <v>13</v>
      </c>
      <c r="K22" s="257"/>
      <c r="L22" s="258"/>
      <c r="M22" s="3" t="s">
        <v>2</v>
      </c>
    </row>
    <row r="23" spans="1:15" s="2" customFormat="1" ht="13.05" customHeight="1" thickBot="1">
      <c r="A23" s="303"/>
      <c r="B23" s="304"/>
      <c r="C23" s="305"/>
      <c r="D23" s="55" t="s">
        <v>37</v>
      </c>
      <c r="E23" s="56" t="s">
        <v>38</v>
      </c>
      <c r="F23" s="57" t="s">
        <v>39</v>
      </c>
      <c r="G23" s="55" t="s">
        <v>37</v>
      </c>
      <c r="H23" s="56" t="s">
        <v>38</v>
      </c>
      <c r="I23" s="57" t="s">
        <v>39</v>
      </c>
      <c r="J23" s="55" t="s">
        <v>37</v>
      </c>
      <c r="K23" s="56" t="s">
        <v>38</v>
      </c>
      <c r="L23" s="57" t="s">
        <v>39</v>
      </c>
      <c r="M23" s="4"/>
    </row>
    <row r="24" spans="1:15" s="2" customFormat="1" ht="27.75" customHeight="1" thickTop="1" thickBot="1">
      <c r="A24" s="270" t="s">
        <v>74</v>
      </c>
      <c r="B24" s="271"/>
      <c r="C24" s="48">
        <v>5</v>
      </c>
      <c r="D24" s="272">
        <f>IF($C$24&gt;49,"надішліть",IF($C$24=0,"&lt;- зазначте",IF(N(SUM($M26:$M28))=0,"доступно",D26*N($M26)+D27*N($M27)+D28*N($M28))))</f>
        <v>5400</v>
      </c>
      <c r="E24" s="276">
        <f>IF($C$24&gt;49,"запит",IF($C$24=0,"СУМАРНУ",IF(N(SUM($M26:$M28))=0,"",E26*N($M26)+E27*N($M27)+E28*N($M28))))</f>
        <v>9720</v>
      </c>
      <c r="F24" s="276">
        <f>IF($C$24&gt;49,"",IF($C$24=0,"",IF(N(SUM($M26:$M28))=0,"від",F26*N($M26)+F27*N($M27)+F28*N($M28))))</f>
        <v>14580</v>
      </c>
      <c r="G24" s="297">
        <f>IF($C$24&gt;49,"Постача",IF($C$24=0,"кількість",IF(N(SUM($M26:$M28))=0,"",G26*N($M26)+G27*N($M27)+G28*N($M28))))</f>
        <v>5400</v>
      </c>
      <c r="H24" s="276">
        <f>IF($C$24&gt;49,"льнику",IF($C$24=0,"корис-чів",IF(N(SUM($M26:$M28))=0,"5 об'єктів",H26*N($M26)+H27*N($M27)+H28*N($M28))))</f>
        <v>9720</v>
      </c>
      <c r="I24" s="280">
        <f>IF($C$24&gt;49,"",IF($C$24=0,"",IF(N(SUM($M26:$M28))=0,"",I26*N($M26)+I27*N($M27)+I28*N($M28))))</f>
        <v>14580</v>
      </c>
      <c r="J24" s="297">
        <f>IF($C$24&gt;49,"надішліть",IF($C$24=0,"",IF(N(SUM($M26:$M28))=0,"",J26*N($M26)+J27*N($M27)+J28*N($M28))))</f>
        <v>5400</v>
      </c>
      <c r="K24" s="276">
        <f>IF($C$24&gt;49,"запит",IF($C$24=0,"",IF(N(SUM($M26:$M28))=0,"",K26*N($M26)+K27*N($M27)+K28*N($M28))))</f>
        <v>9720</v>
      </c>
      <c r="L24" s="280">
        <f>IF($C$24&gt;49,"",IF($C$24=0,"",IF(N(SUM($M26:$M28))=0,"",L26*N($M26)+L27*N($M27)+L28*N($M28))))</f>
        <v>14580</v>
      </c>
      <c r="M24" s="288"/>
    </row>
    <row r="25" spans="1:15" s="2" customFormat="1" ht="12.75" customHeight="1" thickTop="1">
      <c r="A25" s="42" t="s">
        <v>3</v>
      </c>
      <c r="B25" s="263" t="s">
        <v>15</v>
      </c>
      <c r="C25" s="264"/>
      <c r="D25" s="296"/>
      <c r="E25" s="254"/>
      <c r="F25" s="254"/>
      <c r="G25" s="252"/>
      <c r="H25" s="254"/>
      <c r="I25" s="269"/>
      <c r="J25" s="252"/>
      <c r="K25" s="254"/>
      <c r="L25" s="269"/>
      <c r="M25" s="288"/>
    </row>
    <row r="26" spans="1:15" s="2" customFormat="1" ht="11.25" customHeight="1">
      <c r="A26" s="108" t="s">
        <v>4</v>
      </c>
      <c r="B26" s="27">
        <v>5</v>
      </c>
      <c r="C26" s="44">
        <v>10</v>
      </c>
      <c r="D26" s="76">
        <v>1080</v>
      </c>
      <c r="E26" s="77">
        <v>1944</v>
      </c>
      <c r="F26" s="78">
        <v>2916</v>
      </c>
      <c r="G26" s="76">
        <v>1080</v>
      </c>
      <c r="H26" s="77">
        <v>1944</v>
      </c>
      <c r="I26" s="78">
        <v>2916</v>
      </c>
      <c r="J26" s="76">
        <v>1080</v>
      </c>
      <c r="K26" s="77">
        <v>1944</v>
      </c>
      <c r="L26" s="78">
        <v>2916</v>
      </c>
      <c r="M26" s="40">
        <f>IF(AND($C$24&gt;=B26,$C$24&lt;=C26),$C$24,"")</f>
        <v>5</v>
      </c>
    </row>
    <row r="27" spans="1:15" s="2" customFormat="1" ht="12">
      <c r="A27" s="43" t="s">
        <v>5</v>
      </c>
      <c r="B27" s="27">
        <v>11</v>
      </c>
      <c r="C27" s="44">
        <v>25</v>
      </c>
      <c r="D27" s="76">
        <v>920</v>
      </c>
      <c r="E27" s="77">
        <v>1656</v>
      </c>
      <c r="F27" s="78">
        <v>2484</v>
      </c>
      <c r="G27" s="76">
        <v>920</v>
      </c>
      <c r="H27" s="77">
        <v>1656</v>
      </c>
      <c r="I27" s="78">
        <v>2484</v>
      </c>
      <c r="J27" s="76">
        <v>920</v>
      </c>
      <c r="K27" s="77">
        <v>1656</v>
      </c>
      <c r="L27" s="78">
        <v>2484</v>
      </c>
      <c r="M27" s="40" t="str">
        <f>IF(AND($C$24&gt;=B27,$C$24&lt;=C27),$C$24,"")</f>
        <v/>
      </c>
    </row>
    <row r="28" spans="1:15" s="2" customFormat="1" ht="12.6" thickBot="1">
      <c r="A28" s="45" t="s">
        <v>6</v>
      </c>
      <c r="B28" s="46">
        <v>26</v>
      </c>
      <c r="C28" s="47">
        <v>49</v>
      </c>
      <c r="D28" s="81">
        <v>812</v>
      </c>
      <c r="E28" s="82">
        <v>1462</v>
      </c>
      <c r="F28" s="83">
        <v>2193</v>
      </c>
      <c r="G28" s="81">
        <v>812</v>
      </c>
      <c r="H28" s="82">
        <v>1462</v>
      </c>
      <c r="I28" s="83">
        <v>2193</v>
      </c>
      <c r="J28" s="81">
        <v>812</v>
      </c>
      <c r="K28" s="82">
        <v>1462</v>
      </c>
      <c r="L28" s="83">
        <v>2193</v>
      </c>
      <c r="M28" s="40" t="str">
        <f>IF(AND($C$24&gt;=B28,$C$24&lt;=C28),$C$24,"")</f>
        <v/>
      </c>
    </row>
    <row r="29" spans="1:15" ht="7.95" customHeight="1" thickTop="1">
      <c r="A29" s="307"/>
      <c r="B29" s="307"/>
      <c r="C29" s="307"/>
      <c r="D29" s="307"/>
      <c r="E29" s="307"/>
      <c r="F29" s="307"/>
      <c r="G29" s="307"/>
      <c r="H29" s="307"/>
      <c r="I29" s="307"/>
      <c r="J29" s="307"/>
      <c r="K29" s="307"/>
      <c r="L29" s="307"/>
    </row>
    <row r="30" spans="1:15" s="24" customFormat="1" ht="59.55" customHeight="1" thickBot="1">
      <c r="C30" s="31"/>
      <c r="D30" s="311" t="s">
        <v>36</v>
      </c>
      <c r="E30" s="311"/>
      <c r="F30" s="311"/>
      <c r="G30" s="311"/>
      <c r="H30" s="311"/>
      <c r="I30" s="311"/>
      <c r="J30" s="62"/>
      <c r="K30" s="188" t="s">
        <v>162</v>
      </c>
      <c r="L30" s="188"/>
      <c r="M30" s="23" t="s">
        <v>1</v>
      </c>
    </row>
    <row r="31" spans="1:15" s="2" customFormat="1" ht="52.05" customHeight="1" thickTop="1" thickBot="1">
      <c r="A31" s="195" t="s">
        <v>48</v>
      </c>
      <c r="B31" s="196"/>
      <c r="C31" s="197"/>
      <c r="D31" s="259" t="s">
        <v>78</v>
      </c>
      <c r="E31" s="260"/>
      <c r="F31" s="261"/>
      <c r="G31" s="262" t="s">
        <v>136</v>
      </c>
      <c r="H31" s="260"/>
      <c r="I31" s="260"/>
      <c r="J31" s="308" t="s">
        <v>29</v>
      </c>
      <c r="K31" s="309"/>
      <c r="L31" s="310"/>
      <c r="M31" s="1"/>
      <c r="N31" s="9"/>
      <c r="O31" s="9"/>
    </row>
    <row r="32" spans="1:15" s="2" customFormat="1" ht="25.05" customHeight="1" thickTop="1">
      <c r="A32" s="198"/>
      <c r="B32" s="199"/>
      <c r="C32" s="200"/>
      <c r="D32" s="265" t="s">
        <v>14</v>
      </c>
      <c r="E32" s="266"/>
      <c r="F32" s="266"/>
      <c r="G32" s="266"/>
      <c r="H32" s="266"/>
      <c r="I32" s="267"/>
      <c r="J32" s="293" t="s">
        <v>13</v>
      </c>
      <c r="K32" s="294"/>
      <c r="L32" s="295"/>
      <c r="M32" s="3" t="s">
        <v>2</v>
      </c>
    </row>
    <row r="33" spans="1:13" s="2" customFormat="1" ht="13.05" customHeight="1" thickBot="1">
      <c r="A33" s="198"/>
      <c r="B33" s="199"/>
      <c r="C33" s="200"/>
      <c r="D33" s="55" t="s">
        <v>37</v>
      </c>
      <c r="E33" s="56" t="s">
        <v>38</v>
      </c>
      <c r="F33" s="57" t="s">
        <v>39</v>
      </c>
      <c r="G33" s="55" t="s">
        <v>37</v>
      </c>
      <c r="H33" s="56" t="s">
        <v>38</v>
      </c>
      <c r="I33" s="57" t="s">
        <v>39</v>
      </c>
      <c r="J33" s="55" t="s">
        <v>37</v>
      </c>
      <c r="K33" s="56" t="s">
        <v>38</v>
      </c>
      <c r="L33" s="57" t="s">
        <v>39</v>
      </c>
      <c r="M33" s="4"/>
    </row>
    <row r="34" spans="1:13" s="2" customFormat="1" ht="27.75" customHeight="1" thickTop="1" thickBot="1">
      <c r="A34" s="306" t="s">
        <v>24</v>
      </c>
      <c r="B34" s="175"/>
      <c r="C34" s="49">
        <v>1</v>
      </c>
      <c r="D34" s="221">
        <f t="shared" ref="D34:L34" si="0">D36*$C$34</f>
        <v>108000</v>
      </c>
      <c r="E34" s="179">
        <f t="shared" si="0"/>
        <v>194400</v>
      </c>
      <c r="F34" s="213">
        <f t="shared" si="0"/>
        <v>291600</v>
      </c>
      <c r="G34" s="221">
        <f t="shared" si="0"/>
        <v>108000</v>
      </c>
      <c r="H34" s="179">
        <f t="shared" si="0"/>
        <v>194400</v>
      </c>
      <c r="I34" s="181">
        <f t="shared" si="0"/>
        <v>291600</v>
      </c>
      <c r="J34" s="177">
        <f t="shared" si="0"/>
        <v>108000</v>
      </c>
      <c r="K34" s="179">
        <f t="shared" si="0"/>
        <v>194400</v>
      </c>
      <c r="L34" s="181">
        <f t="shared" si="0"/>
        <v>291600</v>
      </c>
      <c r="M34" s="288"/>
    </row>
    <row r="35" spans="1:13" s="2" customFormat="1" ht="12.75" customHeight="1" thickTop="1">
      <c r="A35" s="58" t="s">
        <v>3</v>
      </c>
      <c r="B35" s="184" t="s">
        <v>57</v>
      </c>
      <c r="C35" s="185"/>
      <c r="D35" s="221"/>
      <c r="E35" s="179"/>
      <c r="F35" s="213"/>
      <c r="G35" s="221"/>
      <c r="H35" s="179"/>
      <c r="I35" s="181"/>
      <c r="J35" s="177"/>
      <c r="K35" s="179"/>
      <c r="L35" s="181"/>
      <c r="M35" s="288"/>
    </row>
    <row r="36" spans="1:13" s="2" customFormat="1" ht="12.6" thickBot="1">
      <c r="A36" s="59" t="s">
        <v>9</v>
      </c>
      <c r="B36" s="60"/>
      <c r="C36" s="61">
        <v>1</v>
      </c>
      <c r="D36" s="91">
        <v>108000</v>
      </c>
      <c r="E36" s="92">
        <v>194400</v>
      </c>
      <c r="F36" s="93">
        <v>291600</v>
      </c>
      <c r="G36" s="94">
        <v>108000</v>
      </c>
      <c r="H36" s="92">
        <v>194400</v>
      </c>
      <c r="I36" s="93">
        <v>291600</v>
      </c>
      <c r="J36" s="94">
        <v>108000</v>
      </c>
      <c r="K36" s="92">
        <v>194400</v>
      </c>
      <c r="L36" s="93">
        <v>291600</v>
      </c>
      <c r="M36" s="36">
        <f>IF(AND($C$16&gt;=B36,$C$16&lt;=C36),$C$16,"")</f>
        <v>0</v>
      </c>
    </row>
  </sheetData>
  <sheetProtection algorithmName="SHA-512" hashValue="WacBxp7t8qgdlrie2PidLU298kJf46j7mpcyTUPEYiSJs4zWGuDi9YwQSRmqLW5osKmqtd9twtaNJZBr3UwwYg==" saltValue="Srb2NunqO1EtUwGU5v4AjA==" spinCount="100000" sheet="1" objects="1" scenarios="1"/>
  <mergeCells count="68">
    <mergeCell ref="G5:G6"/>
    <mergeCell ref="H5:H6"/>
    <mergeCell ref="I5:I6"/>
    <mergeCell ref="K1:L1"/>
    <mergeCell ref="A2:C4"/>
    <mergeCell ref="J3:L3"/>
    <mergeCell ref="D2:F2"/>
    <mergeCell ref="G2:I2"/>
    <mergeCell ref="J2:L2"/>
    <mergeCell ref="D3:I3"/>
    <mergeCell ref="D1:I1"/>
    <mergeCell ref="K5:K6"/>
    <mergeCell ref="L5:L6"/>
    <mergeCell ref="A5:B5"/>
    <mergeCell ref="D5:D6"/>
    <mergeCell ref="E5:E6"/>
    <mergeCell ref="K20:L20"/>
    <mergeCell ref="A21:C23"/>
    <mergeCell ref="D21:F21"/>
    <mergeCell ref="G21:I21"/>
    <mergeCell ref="J21:L21"/>
    <mergeCell ref="D22:I22"/>
    <mergeCell ref="J22:L22"/>
    <mergeCell ref="D20:I20"/>
    <mergeCell ref="D17:L17"/>
    <mergeCell ref="A13:L13"/>
    <mergeCell ref="A14:L14"/>
    <mergeCell ref="A15:C15"/>
    <mergeCell ref="D15:L15"/>
    <mergeCell ref="A16:C16"/>
    <mergeCell ref="D16:L16"/>
    <mergeCell ref="F5:F6"/>
    <mergeCell ref="J5:J6"/>
    <mergeCell ref="B6:C6"/>
    <mergeCell ref="M24:M25"/>
    <mergeCell ref="B25:C25"/>
    <mergeCell ref="H24:H25"/>
    <mergeCell ref="I24:I25"/>
    <mergeCell ref="J24:J25"/>
    <mergeCell ref="K24:K25"/>
    <mergeCell ref="L24:L25"/>
    <mergeCell ref="A24:B24"/>
    <mergeCell ref="D24:D25"/>
    <mergeCell ref="E24:E25"/>
    <mergeCell ref="F24:F25"/>
    <mergeCell ref="G24:G25"/>
    <mergeCell ref="A17:C17"/>
    <mergeCell ref="A29:L29"/>
    <mergeCell ref="K30:L30"/>
    <mergeCell ref="A31:C33"/>
    <mergeCell ref="D31:F31"/>
    <mergeCell ref="G31:I31"/>
    <mergeCell ref="J31:L31"/>
    <mergeCell ref="D32:I32"/>
    <mergeCell ref="J32:L32"/>
    <mergeCell ref="D30:I30"/>
    <mergeCell ref="M34:M35"/>
    <mergeCell ref="B35:C35"/>
    <mergeCell ref="H34:H35"/>
    <mergeCell ref="I34:I35"/>
    <mergeCell ref="J34:J35"/>
    <mergeCell ref="K34:K35"/>
    <mergeCell ref="L34:L35"/>
    <mergeCell ref="A34:B34"/>
    <mergeCell ref="D34:D35"/>
    <mergeCell ref="E34:E35"/>
    <mergeCell ref="F34:F35"/>
    <mergeCell ref="G34:G35"/>
  </mergeCells>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7:M26"/>
  <sheetViews>
    <sheetView topLeftCell="A7" zoomScaleNormal="100" workbookViewId="0">
      <selection activeCell="D18" sqref="D18:I18"/>
    </sheetView>
  </sheetViews>
  <sheetFormatPr defaultColWidth="0" defaultRowHeight="0" customHeight="1" zeroHeight="1"/>
  <cols>
    <col min="1" max="2" width="9.6640625" style="13" customWidth="1"/>
    <col min="3" max="3" width="10.33203125" style="13" customWidth="1"/>
    <col min="4" max="12" width="13.6640625" style="13" customWidth="1"/>
    <col min="13" max="13" width="5.44140625" style="14" hidden="1" customWidth="1"/>
    <col min="14" max="16384" width="9.109375" style="13" hidden="1"/>
  </cols>
  <sheetData>
    <row r="7" spans="1:13" s="24" customFormat="1" ht="66" customHeight="1" thickBot="1">
      <c r="C7" s="31"/>
      <c r="D7" s="248" t="s">
        <v>118</v>
      </c>
      <c r="E7" s="249"/>
      <c r="F7" s="249"/>
      <c r="G7" s="249"/>
      <c r="H7" s="249"/>
      <c r="I7" s="249"/>
      <c r="J7" s="31"/>
      <c r="K7" s="188" t="s">
        <v>162</v>
      </c>
      <c r="L7" s="188"/>
      <c r="M7" s="63"/>
    </row>
    <row r="8" spans="1:13" s="24" customFormat="1" ht="52.05" customHeight="1" thickTop="1" thickBot="1">
      <c r="A8" s="301" t="s">
        <v>142</v>
      </c>
      <c r="B8" s="302"/>
      <c r="C8" s="329"/>
      <c r="D8" s="259" t="s">
        <v>78</v>
      </c>
      <c r="E8" s="260"/>
      <c r="F8" s="261"/>
      <c r="G8" s="262" t="s">
        <v>136</v>
      </c>
      <c r="H8" s="260"/>
      <c r="I8" s="260"/>
      <c r="J8" s="259" t="s">
        <v>29</v>
      </c>
      <c r="K8" s="260"/>
      <c r="L8" s="261"/>
      <c r="M8" s="63"/>
    </row>
    <row r="9" spans="1:13" s="24" customFormat="1" ht="25.05" customHeight="1" thickTop="1">
      <c r="A9" s="303"/>
      <c r="B9" s="304"/>
      <c r="C9" s="305"/>
      <c r="D9" s="265" t="s">
        <v>14</v>
      </c>
      <c r="E9" s="266"/>
      <c r="F9" s="266"/>
      <c r="G9" s="266"/>
      <c r="H9" s="266"/>
      <c r="I9" s="267"/>
      <c r="J9" s="256" t="s">
        <v>13</v>
      </c>
      <c r="K9" s="257"/>
      <c r="L9" s="258"/>
      <c r="M9" s="63" t="s">
        <v>2</v>
      </c>
    </row>
    <row r="10" spans="1:13" s="24" customFormat="1" ht="13.05" customHeight="1" thickBot="1">
      <c r="A10" s="303"/>
      <c r="B10" s="304"/>
      <c r="C10" s="305"/>
      <c r="D10" s="55" t="s">
        <v>37</v>
      </c>
      <c r="E10" s="56" t="s">
        <v>38</v>
      </c>
      <c r="F10" s="57" t="s">
        <v>39</v>
      </c>
      <c r="G10" s="55" t="s">
        <v>37</v>
      </c>
      <c r="H10" s="56" t="s">
        <v>38</v>
      </c>
      <c r="I10" s="57" t="s">
        <v>39</v>
      </c>
      <c r="J10" s="55" t="s">
        <v>37</v>
      </c>
      <c r="K10" s="56" t="s">
        <v>38</v>
      </c>
      <c r="L10" s="57" t="s">
        <v>39</v>
      </c>
      <c r="M10" s="63"/>
    </row>
    <row r="11" spans="1:13" s="24" customFormat="1" ht="27.9" customHeight="1" thickTop="1" thickBot="1">
      <c r="A11" s="327" t="s">
        <v>70</v>
      </c>
      <c r="B11" s="332"/>
      <c r="C11" s="48">
        <v>5</v>
      </c>
      <c r="D11" s="272">
        <f>IF($C$11&gt;49,"надішліть",IF($C$11=0,"&lt;- зазначте",IF(N(SUM($M13:$M15))=0,"доступно",D13*N($M13)+D14*N($M14)+D15*N($M15))))</f>
        <v>4350</v>
      </c>
      <c r="E11" s="276">
        <f>IF($C$11&gt;49,"запит",IF($C$11=0,"СУМАРНУ",IF(N(SUM($M13:$M15))=0,"від",E13*N($M13)+E14*N($M14)+E15*N($M15))))</f>
        <v>7830</v>
      </c>
      <c r="F11" s="276">
        <f>IF($C$11&gt;49,"Поста",IF($C$11=0,"кількість",IF(N(SUM($M13:$M15))=0,"5 скриньок",F13*N($M13)+F14*N($M14)+F15*N($M15))))</f>
        <v>11745</v>
      </c>
      <c r="G11" s="297">
        <f>IF($C$11&gt;49,"чальнику",IF($C$11=0,"робочих",IF(N(SUM($M13:$M15))=0,"",G13*N($M13)+G14*N($M14)+G15*N($M15))))</f>
        <v>3045</v>
      </c>
      <c r="H11" s="276">
        <f>IF($C$11&gt;49,"",IF($C$11=0,"станцій",IF(N(SUM($M13:$M15))=0,"",H13*N($M13)+H14*N($M14)+H15*N($M15))))</f>
        <v>5485</v>
      </c>
      <c r="I11" s="280">
        <f>IF($C$11&gt;49,"надішліть",IF($C$11=0,"та",IF(N(SUM($M13:$M15))=0,"",I13*N($M13)+I14*N($M14)+I15*N($M15))))</f>
        <v>8225</v>
      </c>
      <c r="J11" s="297">
        <f>IF($C$50&gt;49,"запит",IF($C$11=0,"серверів",IF(N(SUM($M13:$M15))=0,"",J13*N($M13)+J14*N($M14)+J15*N($M15))))</f>
        <v>4350</v>
      </c>
      <c r="K11" s="276">
        <f>IF($C$11&gt;49,"Поста",IF($C$11=0,"",IF(N(SUM($M13:$M15))=0,"",K13*N($M13)+K14*N($M14)+K15*N($M15))))</f>
        <v>7830</v>
      </c>
      <c r="L11" s="280">
        <f>IF($C$11&gt;49,"чальнику",IF($C$11=0,"",IF(N(SUM($M13:$M15))=0,"",L13*N($M13)+L14*N($M14)+L15*N($M15))))</f>
        <v>11745</v>
      </c>
      <c r="M11" s="250"/>
    </row>
    <row r="12" spans="1:13" s="24" customFormat="1" ht="15" customHeight="1" thickTop="1">
      <c r="A12" s="111" t="s">
        <v>3</v>
      </c>
      <c r="B12" s="330" t="s">
        <v>7</v>
      </c>
      <c r="C12" s="331"/>
      <c r="D12" s="296"/>
      <c r="E12" s="254"/>
      <c r="F12" s="254"/>
      <c r="G12" s="252"/>
      <c r="H12" s="254"/>
      <c r="I12" s="269"/>
      <c r="J12" s="252"/>
      <c r="K12" s="254"/>
      <c r="L12" s="269"/>
      <c r="M12" s="250"/>
    </row>
    <row r="13" spans="1:13" s="24" customFormat="1" ht="11.25" customHeight="1">
      <c r="A13" s="108" t="s">
        <v>4</v>
      </c>
      <c r="B13" s="109">
        <v>5</v>
      </c>
      <c r="C13" s="110">
        <v>10</v>
      </c>
      <c r="D13" s="76">
        <v>870</v>
      </c>
      <c r="E13" s="77">
        <v>1566</v>
      </c>
      <c r="F13" s="78">
        <v>2349</v>
      </c>
      <c r="G13" s="76">
        <v>609</v>
      </c>
      <c r="H13" s="77">
        <v>1097</v>
      </c>
      <c r="I13" s="78">
        <v>1645</v>
      </c>
      <c r="J13" s="76">
        <v>870</v>
      </c>
      <c r="K13" s="77">
        <v>1566</v>
      </c>
      <c r="L13" s="78">
        <v>2349</v>
      </c>
      <c r="M13" s="6">
        <f>IF(AND($C$11&gt;=B13,$C$11&lt;=C13),$C$11,"")</f>
        <v>5</v>
      </c>
    </row>
    <row r="14" spans="1:13" s="24" customFormat="1" ht="12">
      <c r="A14" s="43" t="s">
        <v>5</v>
      </c>
      <c r="B14" s="27">
        <v>11</v>
      </c>
      <c r="C14" s="44">
        <v>25</v>
      </c>
      <c r="D14" s="76">
        <v>737</v>
      </c>
      <c r="E14" s="77">
        <v>1327</v>
      </c>
      <c r="F14" s="78">
        <v>1990</v>
      </c>
      <c r="G14" s="76">
        <v>516</v>
      </c>
      <c r="H14" s="77">
        <v>929</v>
      </c>
      <c r="I14" s="78">
        <v>1393</v>
      </c>
      <c r="J14" s="76">
        <v>737</v>
      </c>
      <c r="K14" s="77">
        <v>1327</v>
      </c>
      <c r="L14" s="78">
        <v>1990</v>
      </c>
      <c r="M14" s="6" t="str">
        <f>IF(AND($C$11&gt;=B14,$C$11&lt;=C14),$C$11,"")</f>
        <v/>
      </c>
    </row>
    <row r="15" spans="1:13" s="24" customFormat="1" ht="12.6" thickBot="1">
      <c r="A15" s="45" t="s">
        <v>6</v>
      </c>
      <c r="B15" s="46">
        <v>26</v>
      </c>
      <c r="C15" s="47">
        <v>49</v>
      </c>
      <c r="D15" s="81">
        <v>653</v>
      </c>
      <c r="E15" s="82">
        <v>1176</v>
      </c>
      <c r="F15" s="83">
        <v>1764</v>
      </c>
      <c r="G15" s="81">
        <v>458</v>
      </c>
      <c r="H15" s="82">
        <v>824</v>
      </c>
      <c r="I15" s="83">
        <v>1235</v>
      </c>
      <c r="J15" s="81">
        <v>653</v>
      </c>
      <c r="K15" s="82">
        <v>1176</v>
      </c>
      <c r="L15" s="83">
        <v>1764</v>
      </c>
      <c r="M15" s="6" t="str">
        <f>IF(AND($C$11&gt;=B15,$C$11&lt;=C15),$C$11,"")</f>
        <v/>
      </c>
    </row>
    <row r="16" spans="1:13" s="24" customFormat="1" ht="63.6" customHeight="1" thickTop="1" thickBot="1">
      <c r="C16" s="31"/>
      <c r="D16" s="249" t="s">
        <v>71</v>
      </c>
      <c r="E16" s="249"/>
      <c r="F16" s="249"/>
      <c r="G16" s="249"/>
      <c r="H16" s="249"/>
      <c r="I16" s="249"/>
      <c r="J16" s="31"/>
      <c r="K16" s="188" t="s">
        <v>162</v>
      </c>
      <c r="L16" s="188"/>
      <c r="M16" s="23" t="s">
        <v>1</v>
      </c>
    </row>
    <row r="17" spans="1:13" s="2" customFormat="1" ht="53.55" customHeight="1" thickTop="1" thickBot="1">
      <c r="A17" s="195" t="s">
        <v>82</v>
      </c>
      <c r="B17" s="196"/>
      <c r="C17" s="197"/>
      <c r="D17" s="259" t="s">
        <v>78</v>
      </c>
      <c r="E17" s="260"/>
      <c r="F17" s="261"/>
      <c r="G17" s="262" t="s">
        <v>136</v>
      </c>
      <c r="H17" s="260"/>
      <c r="I17" s="260"/>
      <c r="J17" s="259" t="s">
        <v>29</v>
      </c>
      <c r="K17" s="260"/>
      <c r="L17" s="261"/>
      <c r="M17" s="1"/>
    </row>
    <row r="18" spans="1:13" s="2" customFormat="1" ht="25.05" customHeight="1" thickTop="1">
      <c r="A18" s="198"/>
      <c r="B18" s="199"/>
      <c r="C18" s="200"/>
      <c r="D18" s="265" t="s">
        <v>14</v>
      </c>
      <c r="E18" s="266"/>
      <c r="F18" s="266"/>
      <c r="G18" s="266"/>
      <c r="H18" s="266"/>
      <c r="I18" s="267"/>
      <c r="J18" s="256" t="s">
        <v>13</v>
      </c>
      <c r="K18" s="257"/>
      <c r="L18" s="258"/>
      <c r="M18" s="3" t="s">
        <v>2</v>
      </c>
    </row>
    <row r="19" spans="1:13" s="2" customFormat="1" ht="13.05" customHeight="1" thickBot="1">
      <c r="A19" s="198"/>
      <c r="B19" s="199"/>
      <c r="C19" s="200"/>
      <c r="D19" s="55" t="s">
        <v>37</v>
      </c>
      <c r="E19" s="56" t="s">
        <v>38</v>
      </c>
      <c r="F19" s="57" t="s">
        <v>39</v>
      </c>
      <c r="G19" s="55" t="s">
        <v>37</v>
      </c>
      <c r="H19" s="56" t="s">
        <v>38</v>
      </c>
      <c r="I19" s="57" t="s">
        <v>39</v>
      </c>
      <c r="J19" s="55" t="s">
        <v>37</v>
      </c>
      <c r="K19" s="56" t="s">
        <v>38</v>
      </c>
      <c r="L19" s="57" t="s">
        <v>39</v>
      </c>
      <c r="M19" s="4"/>
    </row>
    <row r="20" spans="1:13" s="2" customFormat="1" ht="27" customHeight="1" collapsed="1" thickTop="1" thickBot="1">
      <c r="A20" s="327" t="s">
        <v>119</v>
      </c>
      <c r="B20" s="271"/>
      <c r="C20" s="48">
        <v>5</v>
      </c>
      <c r="D20" s="251">
        <f>IF($C$20&gt;49,"надішліть",IF($C$20=0,"&lt;- зазначте",IF(N(SUM($M22:$M24))=0,"доступно",D22*N($M22)+D23*N($M23)+D24*N($M24))))</f>
        <v>4320</v>
      </c>
      <c r="E20" s="328">
        <f>IF($C$20&gt;49,"запит",IF($C$20=0,"СУМАРНУ",IF(N(SUM($M22:$M24))=0,"від",E22*N($M22)+E23*N($M23)+E24*N($M24))))</f>
        <v>7780</v>
      </c>
      <c r="F20" s="268">
        <f>IF($C$20&gt;49,"",IF($C$20=0,"кількість",IF(N(SUM($M22:$M24))=0,"5 скриньок",F22*N($M22)+F23*N($M23)+F24*N($M24))))</f>
        <v>11665</v>
      </c>
      <c r="G20" s="251">
        <f>IF($C$20&gt;49,"Постача",IF($C$20=0,"поштових",IF(N(SUM($M22:$M24))=0,"",G22*N($M22)+G23*N($M23)+G24*N($M24))))</f>
        <v>4320</v>
      </c>
      <c r="H20" s="253">
        <f>IF($C$20&gt;49,"льнику",IF($C$20=0,"скриньок",IF(N(SUM($M22:$M24))=0,"доступно",H22*N($M22)+H23*N($M23)+H24*N($M24))))</f>
        <v>7780</v>
      </c>
      <c r="I20" s="326">
        <f>IF($C$20&gt;49,"",IF($C$20=0,"",IF(N(SUM($M22:$M24))=0,"від",I22*N($M22)+I23*N($M23)+I24*N($M24))))</f>
        <v>11665</v>
      </c>
      <c r="J20" s="251">
        <f>IF($C$20&gt;49,"Надішліть",IF($C$20=0,"",IF(N(SUM($M22:$M24))=0,"5 скриньок",J22*N($M22)+J23*N($M23)+J24*N($M24))))</f>
        <v>2810</v>
      </c>
      <c r="K20" s="253">
        <f>IF($C$20&gt;49,"запит",IF($C$20=0,"",IF(N(SUM($M22:$M24))=0,"",K22*N($M22)+K23*N($M23)+K24*N($M24))))</f>
        <v>5060</v>
      </c>
      <c r="L20" s="268">
        <f>IF($C$20&gt;49,"",IF($C$20=0,"",IF(N(SUM($M22:$M24))=0,"",L22*N($M22)+L23*N($M23)+L24*N($M24))))</f>
        <v>7585</v>
      </c>
      <c r="M20" s="5"/>
    </row>
    <row r="21" spans="1:13" s="2" customFormat="1" ht="13.5" customHeight="1" thickTop="1">
      <c r="A21" s="58" t="s">
        <v>3</v>
      </c>
      <c r="B21" s="263" t="s">
        <v>7</v>
      </c>
      <c r="C21" s="264"/>
      <c r="D21" s="252"/>
      <c r="E21" s="298"/>
      <c r="F21" s="269"/>
      <c r="G21" s="252"/>
      <c r="H21" s="254"/>
      <c r="I21" s="300"/>
      <c r="J21" s="252"/>
      <c r="K21" s="254"/>
      <c r="L21" s="269"/>
      <c r="M21" s="5"/>
    </row>
    <row r="22" spans="1:13" s="2" customFormat="1" ht="12">
      <c r="A22" s="43" t="s">
        <v>4</v>
      </c>
      <c r="B22" s="27">
        <v>5</v>
      </c>
      <c r="C22" s="44">
        <v>10</v>
      </c>
      <c r="D22" s="76">
        <v>864</v>
      </c>
      <c r="E22" s="77">
        <v>1556</v>
      </c>
      <c r="F22" s="78">
        <v>2333</v>
      </c>
      <c r="G22" s="76">
        <v>864</v>
      </c>
      <c r="H22" s="77">
        <v>1556</v>
      </c>
      <c r="I22" s="78">
        <v>2333</v>
      </c>
      <c r="J22" s="76">
        <v>562</v>
      </c>
      <c r="K22" s="77">
        <v>1012</v>
      </c>
      <c r="L22" s="78">
        <v>1517</v>
      </c>
      <c r="M22" s="6">
        <f>IF(AND($C$20&gt;=B22,$C$20&lt;=C22),$C$20,"")</f>
        <v>5</v>
      </c>
    </row>
    <row r="23" spans="1:13" s="2" customFormat="1" ht="12">
      <c r="A23" s="43" t="s">
        <v>5</v>
      </c>
      <c r="B23" s="27">
        <v>11</v>
      </c>
      <c r="C23" s="44">
        <v>25</v>
      </c>
      <c r="D23" s="76">
        <v>736</v>
      </c>
      <c r="E23" s="77">
        <v>1325</v>
      </c>
      <c r="F23" s="78">
        <v>1988</v>
      </c>
      <c r="G23" s="76">
        <v>736</v>
      </c>
      <c r="H23" s="77">
        <v>1325</v>
      </c>
      <c r="I23" s="78">
        <v>1988</v>
      </c>
      <c r="J23" s="76">
        <v>479</v>
      </c>
      <c r="K23" s="77">
        <v>862</v>
      </c>
      <c r="L23" s="78">
        <v>1293</v>
      </c>
      <c r="M23" s="6" t="str">
        <f>IF(AND($C$20&gt;=B23,$C$20&lt;=C23),$C$20,"")</f>
        <v/>
      </c>
    </row>
    <row r="24" spans="1:13" s="2" customFormat="1" ht="12.6" thickBot="1">
      <c r="A24" s="45" t="s">
        <v>6</v>
      </c>
      <c r="B24" s="46">
        <v>26</v>
      </c>
      <c r="C24" s="47">
        <v>49</v>
      </c>
      <c r="D24" s="81">
        <v>648</v>
      </c>
      <c r="E24" s="82">
        <v>1167</v>
      </c>
      <c r="F24" s="83">
        <v>1750</v>
      </c>
      <c r="G24" s="81">
        <v>648</v>
      </c>
      <c r="H24" s="82">
        <v>1167</v>
      </c>
      <c r="I24" s="83">
        <v>1750</v>
      </c>
      <c r="J24" s="81">
        <v>422</v>
      </c>
      <c r="K24" s="82">
        <v>759</v>
      </c>
      <c r="L24" s="83">
        <v>1138</v>
      </c>
      <c r="M24" s="6" t="str">
        <f>IF(AND($C$20&gt;=B24,$C$20&lt;=C24),$C$20,"")</f>
        <v/>
      </c>
    </row>
    <row r="25" spans="1:13" s="2" customFormat="1" ht="12.6" hidden="1" thickBot="1">
      <c r="A25" s="50"/>
      <c r="B25" s="51"/>
      <c r="C25" s="52"/>
      <c r="D25" s="86"/>
      <c r="E25" s="87"/>
      <c r="F25" s="88"/>
      <c r="G25" s="90"/>
      <c r="H25" s="87"/>
      <c r="I25" s="89"/>
      <c r="J25" s="90"/>
      <c r="K25" s="87"/>
      <c r="L25" s="88"/>
      <c r="M25" s="6"/>
    </row>
    <row r="26" spans="1:13" ht="0" hidden="1" customHeight="1">
      <c r="M26" s="6" t="str">
        <f>IF(AND($C$20&gt;=B26,$C$20&lt;=C26),$C$20,"")</f>
        <v/>
      </c>
    </row>
  </sheetData>
  <sheetProtection algorithmName="SHA-512" hashValue="zjK7hFP9rf06BRvjp9QVW5T3qkJKaj+sl5yWY6cH+rMgmQf9BKYejjfeuYCHgxPwUOKHlsCO05TMXJ4Nx2bHVQ==" saltValue="zYNt0iI4HfFUZ/sGWX6bJQ==" spinCount="100000" sheet="1" objects="1" scenarios="1"/>
  <mergeCells count="39">
    <mergeCell ref="M11:M12"/>
    <mergeCell ref="B12:C12"/>
    <mergeCell ref="H11:H12"/>
    <mergeCell ref="I11:I12"/>
    <mergeCell ref="J11:J12"/>
    <mergeCell ref="K11:K12"/>
    <mergeCell ref="L11:L12"/>
    <mergeCell ref="A11:B11"/>
    <mergeCell ref="D11:D12"/>
    <mergeCell ref="E11:E12"/>
    <mergeCell ref="F11:F12"/>
    <mergeCell ref="G11:G12"/>
    <mergeCell ref="D7:I7"/>
    <mergeCell ref="K7:L7"/>
    <mergeCell ref="A8:C10"/>
    <mergeCell ref="D8:F8"/>
    <mergeCell ref="G8:I8"/>
    <mergeCell ref="J8:L8"/>
    <mergeCell ref="D9:I9"/>
    <mergeCell ref="J9:L9"/>
    <mergeCell ref="K16:L16"/>
    <mergeCell ref="D18:I18"/>
    <mergeCell ref="A17:C19"/>
    <mergeCell ref="J18:L18"/>
    <mergeCell ref="D17:F17"/>
    <mergeCell ref="G17:I17"/>
    <mergeCell ref="J17:L17"/>
    <mergeCell ref="D16:I16"/>
    <mergeCell ref="J20:J21"/>
    <mergeCell ref="K20:K21"/>
    <mergeCell ref="L20:L21"/>
    <mergeCell ref="B21:C21"/>
    <mergeCell ref="G20:G21"/>
    <mergeCell ref="H20:H21"/>
    <mergeCell ref="I20:I21"/>
    <mergeCell ref="A20:B20"/>
    <mergeCell ref="D20:D21"/>
    <mergeCell ref="E20:E21"/>
    <mergeCell ref="F20:F2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20"/>
  <sheetViews>
    <sheetView topLeftCell="A11" workbookViewId="0">
      <selection activeCell="G214" sqref="G214:G215"/>
    </sheetView>
  </sheetViews>
  <sheetFormatPr defaultColWidth="0" defaultRowHeight="0" customHeight="1" zeroHeight="1"/>
  <cols>
    <col min="1" max="1" width="10.6640625" style="2" customWidth="1"/>
    <col min="2" max="2" width="10.77734375" style="2" customWidth="1"/>
    <col min="3" max="3" width="11.21875" style="2" customWidth="1"/>
    <col min="4" max="6" width="13.6640625" style="2" customWidth="1"/>
    <col min="7" max="9" width="13.6640625" style="13" customWidth="1"/>
    <col min="10" max="12" width="13.6640625" style="2" customWidth="1"/>
    <col min="13" max="13" width="2.6640625" style="74" hidden="1" customWidth="1"/>
    <col min="14" max="15" width="9.109375" style="2" hidden="1" customWidth="1"/>
    <col min="16" max="16" width="2.6640625" style="2" hidden="1" customWidth="1"/>
    <col min="17" max="16384" width="9.109375" style="2" hidden="1"/>
  </cols>
  <sheetData>
    <row r="1" spans="1:13" ht="0" hidden="1" customHeight="1">
      <c r="M1" s="5"/>
    </row>
    <row r="2" spans="1:13" ht="0" hidden="1" customHeight="1">
      <c r="M2" s="5"/>
    </row>
    <row r="3" spans="1:13" ht="0" hidden="1" customHeight="1">
      <c r="M3" s="5"/>
    </row>
    <row r="4" spans="1:13" ht="0" hidden="1" customHeight="1">
      <c r="M4" s="5"/>
    </row>
    <row r="5" spans="1:13" ht="0" hidden="1" customHeight="1">
      <c r="M5" s="5"/>
    </row>
    <row r="6" spans="1:13" ht="0" hidden="1" customHeight="1">
      <c r="M6" s="5"/>
    </row>
    <row r="7" spans="1:13" ht="0" hidden="1" customHeight="1">
      <c r="M7" s="5"/>
    </row>
    <row r="8" spans="1:13" ht="0" hidden="1" customHeight="1">
      <c r="M8" s="5"/>
    </row>
    <row r="9" spans="1:13" ht="0" hidden="1" customHeight="1">
      <c r="M9" s="5"/>
    </row>
    <row r="10" spans="1:13" ht="0" hidden="1" customHeight="1">
      <c r="M10" s="5"/>
    </row>
    <row r="11" spans="1:13" s="24" customFormat="1" ht="66" customHeight="1" thickBot="1">
      <c r="C11" s="31"/>
      <c r="D11" s="206" t="s">
        <v>100</v>
      </c>
      <c r="E11" s="207"/>
      <c r="F11" s="207"/>
      <c r="G11" s="207"/>
      <c r="H11" s="207"/>
      <c r="I11" s="207"/>
      <c r="J11" s="62"/>
      <c r="K11" s="188" t="s">
        <v>162</v>
      </c>
      <c r="L11" s="188"/>
      <c r="M11" s="63" t="s">
        <v>1</v>
      </c>
    </row>
    <row r="12" spans="1:13" s="24" customFormat="1" ht="37.049999999999997" customHeight="1" thickTop="1" thickBot="1">
      <c r="A12" s="195" t="s">
        <v>109</v>
      </c>
      <c r="B12" s="196"/>
      <c r="C12" s="197"/>
      <c r="D12" s="259" t="s">
        <v>78</v>
      </c>
      <c r="E12" s="260"/>
      <c r="F12" s="261"/>
      <c r="G12" s="262" t="s">
        <v>136</v>
      </c>
      <c r="H12" s="260"/>
      <c r="I12" s="260"/>
      <c r="J12" s="259" t="s">
        <v>29</v>
      </c>
      <c r="K12" s="260"/>
      <c r="L12" s="261"/>
      <c r="M12" s="63"/>
    </row>
    <row r="13" spans="1:13" s="24" customFormat="1" ht="25.05" customHeight="1" thickTop="1">
      <c r="A13" s="198"/>
      <c r="B13" s="199"/>
      <c r="C13" s="200"/>
      <c r="D13" s="265" t="s">
        <v>14</v>
      </c>
      <c r="E13" s="266"/>
      <c r="F13" s="266"/>
      <c r="G13" s="266"/>
      <c r="H13" s="266"/>
      <c r="I13" s="267"/>
      <c r="J13" s="256" t="s">
        <v>13</v>
      </c>
      <c r="K13" s="257"/>
      <c r="L13" s="258"/>
      <c r="M13" s="63" t="s">
        <v>2</v>
      </c>
    </row>
    <row r="14" spans="1:13" s="24" customFormat="1" ht="13.05" customHeight="1" thickBot="1">
      <c r="A14" s="198"/>
      <c r="B14" s="199"/>
      <c r="C14" s="200"/>
      <c r="D14" s="55" t="s">
        <v>37</v>
      </c>
      <c r="E14" s="56" t="s">
        <v>38</v>
      </c>
      <c r="F14" s="57" t="s">
        <v>39</v>
      </c>
      <c r="G14" s="55" t="s">
        <v>37</v>
      </c>
      <c r="H14" s="56" t="s">
        <v>38</v>
      </c>
      <c r="I14" s="57" t="s">
        <v>39</v>
      </c>
      <c r="J14" s="55" t="s">
        <v>37</v>
      </c>
      <c r="K14" s="56" t="s">
        <v>38</v>
      </c>
      <c r="L14" s="57" t="s">
        <v>39</v>
      </c>
      <c r="M14" s="63"/>
    </row>
    <row r="15" spans="1:13" s="24" customFormat="1" ht="27.9" customHeight="1" thickTop="1" thickBot="1">
      <c r="A15" s="270" t="s">
        <v>83</v>
      </c>
      <c r="B15" s="271"/>
      <c r="C15" s="48">
        <v>5</v>
      </c>
      <c r="D15" s="334">
        <f>IF($C$15&gt;49,"надішліть",IF($C$15=0,"&lt;- зазначте",IF(N(SUM($M17:$M19))=0,"доступно",D17*N($M17)+D18*N($M18)+D19*N($M19))))</f>
        <v>4360</v>
      </c>
      <c r="E15" s="336">
        <f>IF($C$15&gt;49,"запит",IF($C$15=0,"",IF(N(SUM($M17:$M19))=0,"від",E17*N($M17)+E18*N($M18)+E19*N($M19))))</f>
        <v>7850</v>
      </c>
      <c r="F15" s="268">
        <f>IF($C$15&gt;49,"Поста",IF($C$15=0,"кількість",IF(N(SUM($M17:$M19))=0,"5 об'єктів",F17*N($M17)+F18*N($M18)+F19*N($M19))))</f>
        <v>11775</v>
      </c>
      <c r="G15" s="251">
        <f>IF($C$15&gt;49,"чальнику",IF($C$15=0,"корис",IF(N(SUM($M17:$M19))=0,"",G17*N($M17)+G18*N($M18)+G19*N($M19))))</f>
        <v>4360</v>
      </c>
      <c r="H15" s="253">
        <f>IF($C$15&gt;49,"",IF($C$15=0,"тувачів",IF(N(SUM($M17:$M19))=0,"доступно",H17*N($M17)+H18*N($M18)+H19*N($M19))))</f>
        <v>7850</v>
      </c>
      <c r="I15" s="268">
        <f>IF($C$15&gt;49,"надішліть",IF($C$15=0,"",IF(N(SUM($M17:$M19))=0,"від",I17*N($M17)+I18*N($M18)+I19*N($M19))))</f>
        <v>11775</v>
      </c>
      <c r="J15" s="251">
        <f>IF($C$15&gt;49,"запит",IF($C$15=0,"",IF(N(SUM($M17:$M19))=0,"5 об'єктів",J17*N($M17)+J18*N($M18)+J19*N($M19))))</f>
        <v>4360</v>
      </c>
      <c r="K15" s="253">
        <f>IF($C$15&gt;49,"Поста",IF($C$15=0,"",IF(N(SUM($M17:$M19))=0,"",K17*N($M17)+K18*N($M18)+K19*N($M19))))</f>
        <v>7850</v>
      </c>
      <c r="L15" s="268">
        <f>IF($C$15&gt;49,"чальнику",IF($C$15=0,"",IF(N(SUM($M17:$M19))=0,"",L17*N($M17)+L18*N($M18)+L19*N($M19))))</f>
        <v>11775</v>
      </c>
      <c r="M15" s="250"/>
    </row>
    <row r="16" spans="1:13" s="24" customFormat="1" ht="16.5" customHeight="1" thickTop="1">
      <c r="A16" s="111" t="s">
        <v>3</v>
      </c>
      <c r="B16" s="263" t="s">
        <v>84</v>
      </c>
      <c r="C16" s="264"/>
      <c r="D16" s="335"/>
      <c r="E16" s="296"/>
      <c r="F16" s="269"/>
      <c r="G16" s="252"/>
      <c r="H16" s="254"/>
      <c r="I16" s="269"/>
      <c r="J16" s="252"/>
      <c r="K16" s="254"/>
      <c r="L16" s="269"/>
      <c r="M16" s="250"/>
    </row>
    <row r="17" spans="1:13" s="24" customFormat="1" ht="11.25" customHeight="1">
      <c r="A17" s="108" t="s">
        <v>4</v>
      </c>
      <c r="B17" s="109">
        <v>5</v>
      </c>
      <c r="C17" s="110">
        <v>10</v>
      </c>
      <c r="D17" s="76">
        <v>872</v>
      </c>
      <c r="E17" s="77">
        <v>1570</v>
      </c>
      <c r="F17" s="78">
        <v>2355</v>
      </c>
      <c r="G17" s="76">
        <v>872</v>
      </c>
      <c r="H17" s="77">
        <v>1570</v>
      </c>
      <c r="I17" s="78">
        <v>2355</v>
      </c>
      <c r="J17" s="76">
        <v>872</v>
      </c>
      <c r="K17" s="77">
        <v>1570</v>
      </c>
      <c r="L17" s="78">
        <v>2355</v>
      </c>
      <c r="M17" s="64">
        <f>IF(AND($C$15&gt;=B17,$C$15&lt;=C17),$C$15,"")</f>
        <v>5</v>
      </c>
    </row>
    <row r="18" spans="1:13" s="24" customFormat="1" ht="12">
      <c r="A18" s="43" t="s">
        <v>5</v>
      </c>
      <c r="B18" s="27">
        <v>11</v>
      </c>
      <c r="C18" s="44">
        <v>25</v>
      </c>
      <c r="D18" s="76">
        <v>741</v>
      </c>
      <c r="E18" s="77">
        <v>1334</v>
      </c>
      <c r="F18" s="78">
        <v>2001</v>
      </c>
      <c r="G18" s="76">
        <v>741</v>
      </c>
      <c r="H18" s="77">
        <v>1334</v>
      </c>
      <c r="I18" s="78">
        <v>2001</v>
      </c>
      <c r="J18" s="76">
        <v>741</v>
      </c>
      <c r="K18" s="77">
        <v>1334</v>
      </c>
      <c r="L18" s="78">
        <v>2001</v>
      </c>
      <c r="M18" s="64" t="str">
        <f>IF(AND($C$15&gt;=B18,$C$15&lt;=C18),$C$15,"")</f>
        <v/>
      </c>
    </row>
    <row r="19" spans="1:13" s="24" customFormat="1" ht="12.6" thickBot="1">
      <c r="A19" s="45" t="s">
        <v>6</v>
      </c>
      <c r="B19" s="46">
        <v>26</v>
      </c>
      <c r="C19" s="47">
        <v>49</v>
      </c>
      <c r="D19" s="81">
        <v>654</v>
      </c>
      <c r="E19" s="82">
        <v>1178</v>
      </c>
      <c r="F19" s="83">
        <v>1766</v>
      </c>
      <c r="G19" s="81">
        <v>654</v>
      </c>
      <c r="H19" s="82">
        <v>1178</v>
      </c>
      <c r="I19" s="83">
        <v>1766</v>
      </c>
      <c r="J19" s="81">
        <v>654</v>
      </c>
      <c r="K19" s="82">
        <v>1178</v>
      </c>
      <c r="L19" s="83">
        <v>1766</v>
      </c>
      <c r="M19" s="64" t="str">
        <f>IF(AND($C$15&gt;=B19,$C$15&lt;=C19),$C$15,"")</f>
        <v/>
      </c>
    </row>
    <row r="20" spans="1:13" s="24" customFormat="1" ht="0" hidden="1" customHeight="1">
      <c r="M20" s="64"/>
    </row>
    <row r="21" spans="1:13" s="24" customFormat="1" ht="0" hidden="1" customHeight="1">
      <c r="M21" s="64"/>
    </row>
    <row r="22" spans="1:13" s="24" customFormat="1" ht="0" hidden="1" customHeight="1">
      <c r="M22" s="64"/>
    </row>
    <row r="23" spans="1:13" s="24" customFormat="1" ht="0" hidden="1" customHeight="1">
      <c r="M23" s="64"/>
    </row>
    <row r="24" spans="1:13" s="24" customFormat="1" ht="0" hidden="1" customHeight="1">
      <c r="M24" s="64"/>
    </row>
    <row r="25" spans="1:13" s="24" customFormat="1" ht="0" hidden="1" customHeight="1">
      <c r="M25" s="64"/>
    </row>
    <row r="26" spans="1:13" s="24" customFormat="1" ht="0" hidden="1" customHeight="1">
      <c r="M26" s="64"/>
    </row>
    <row r="27" spans="1:13" s="24" customFormat="1" ht="0" hidden="1" customHeight="1">
      <c r="M27" s="64"/>
    </row>
    <row r="28" spans="1:13" s="24" customFormat="1" ht="0" hidden="1" customHeight="1">
      <c r="M28" s="64"/>
    </row>
    <row r="29" spans="1:13" s="24" customFormat="1" ht="0" hidden="1" customHeight="1">
      <c r="M29" s="64"/>
    </row>
    <row r="30" spans="1:13" s="24" customFormat="1" ht="0" hidden="1" customHeight="1">
      <c r="M30" s="64"/>
    </row>
    <row r="31" spans="1:13" s="24" customFormat="1" ht="0" hidden="1" customHeight="1">
      <c r="M31" s="64"/>
    </row>
    <row r="32" spans="1:13" s="24" customFormat="1" ht="0" hidden="1" customHeight="1">
      <c r="M32" s="64"/>
    </row>
    <row r="33" spans="1:13" s="24" customFormat="1" ht="0" hidden="1" customHeight="1">
      <c r="M33" s="64"/>
    </row>
    <row r="34" spans="1:13" s="24" customFormat="1" ht="0" hidden="1" customHeight="1">
      <c r="M34" s="64"/>
    </row>
    <row r="35" spans="1:13" s="24" customFormat="1" ht="0" hidden="1" customHeight="1">
      <c r="M35" s="64"/>
    </row>
    <row r="36" spans="1:13" s="24" customFormat="1" ht="0" hidden="1" customHeight="1">
      <c r="M36" s="64"/>
    </row>
    <row r="37" spans="1:13" s="24" customFormat="1" ht="0" hidden="1" customHeight="1">
      <c r="M37" s="64"/>
    </row>
    <row r="38" spans="1:13" s="24" customFormat="1" ht="0" hidden="1" customHeight="1">
      <c r="M38" s="64"/>
    </row>
    <row r="39" spans="1:13" s="24" customFormat="1" ht="0" hidden="1" customHeight="1">
      <c r="M39" s="64"/>
    </row>
    <row r="40" spans="1:13" s="24" customFormat="1" ht="0" hidden="1" customHeight="1">
      <c r="M40" s="64"/>
    </row>
    <row r="41" spans="1:13" s="24" customFormat="1" ht="0" hidden="1" customHeight="1">
      <c r="M41" s="64"/>
    </row>
    <row r="42" spans="1:13" s="24" customFormat="1" ht="66" customHeight="1" thickTop="1" thickBot="1">
      <c r="C42" s="31"/>
      <c r="D42" s="207" t="s">
        <v>56</v>
      </c>
      <c r="E42" s="207"/>
      <c r="F42" s="207"/>
      <c r="G42" s="207"/>
      <c r="H42" s="207"/>
      <c r="I42" s="207"/>
      <c r="J42" s="62"/>
      <c r="K42" s="188" t="s">
        <v>162</v>
      </c>
      <c r="L42" s="188"/>
      <c r="M42" s="63" t="s">
        <v>1</v>
      </c>
    </row>
    <row r="43" spans="1:13" s="24" customFormat="1" ht="37.049999999999997" customHeight="1" thickTop="1" thickBot="1">
      <c r="A43" s="195" t="s">
        <v>110</v>
      </c>
      <c r="B43" s="196"/>
      <c r="C43" s="197"/>
      <c r="D43" s="259" t="s">
        <v>78</v>
      </c>
      <c r="E43" s="260"/>
      <c r="F43" s="261"/>
      <c r="G43" s="262" t="s">
        <v>136</v>
      </c>
      <c r="H43" s="260"/>
      <c r="I43" s="260"/>
      <c r="J43" s="259" t="s">
        <v>29</v>
      </c>
      <c r="K43" s="260"/>
      <c r="L43" s="261"/>
      <c r="M43" s="63"/>
    </row>
    <row r="44" spans="1:13" s="24" customFormat="1" ht="25.05" customHeight="1" thickTop="1">
      <c r="A44" s="198"/>
      <c r="B44" s="199"/>
      <c r="C44" s="200"/>
      <c r="D44" s="265" t="s">
        <v>14</v>
      </c>
      <c r="E44" s="266"/>
      <c r="F44" s="266"/>
      <c r="G44" s="266"/>
      <c r="H44" s="266"/>
      <c r="I44" s="267"/>
      <c r="J44" s="256" t="s">
        <v>13</v>
      </c>
      <c r="K44" s="257"/>
      <c r="L44" s="258"/>
      <c r="M44" s="63" t="s">
        <v>2</v>
      </c>
    </row>
    <row r="45" spans="1:13" s="24" customFormat="1" ht="13.05" customHeight="1" thickBot="1">
      <c r="A45" s="198"/>
      <c r="B45" s="199"/>
      <c r="C45" s="200"/>
      <c r="D45" s="55" t="s">
        <v>37</v>
      </c>
      <c r="E45" s="56" t="s">
        <v>38</v>
      </c>
      <c r="F45" s="57" t="s">
        <v>39</v>
      </c>
      <c r="G45" s="55" t="s">
        <v>37</v>
      </c>
      <c r="H45" s="56" t="s">
        <v>38</v>
      </c>
      <c r="I45" s="57" t="s">
        <v>39</v>
      </c>
      <c r="J45" s="55" t="s">
        <v>37</v>
      </c>
      <c r="K45" s="56" t="s">
        <v>38</v>
      </c>
      <c r="L45" s="57" t="s">
        <v>39</v>
      </c>
      <c r="M45" s="63"/>
    </row>
    <row r="46" spans="1:13" s="24" customFormat="1" ht="27.9" customHeight="1" thickTop="1" thickBot="1">
      <c r="A46" s="270" t="s">
        <v>83</v>
      </c>
      <c r="B46" s="271"/>
      <c r="C46" s="48">
        <v>5</v>
      </c>
      <c r="D46" s="334">
        <f>IF($C$46&gt;49,"надішліть",IF($C$46=0,"&lt;- зазначте",IF(N(SUM($M48:$M50))=0,"доступно",D48*N($M48)+D49*N($M49)+D50*N($M50))))</f>
        <v>4200</v>
      </c>
      <c r="E46" s="336">
        <f>IF($C$46&gt;49,"запит",IF($C$46=0,"",IF(N(SUM($M48:$M50))=0,"від",E48*N($M48)+E49*N($M49)+E50*N($M50))))</f>
        <v>7560</v>
      </c>
      <c r="F46" s="268">
        <f>IF($C$46&gt;49,"Поста",IF($C$46=0,"кількість",IF(N(SUM($M48:$M50))=0,"5 об'єктів",F48*N($M48)+F49*N($M49)+F50*N($M50))))</f>
        <v>11340</v>
      </c>
      <c r="G46" s="251">
        <f>IF($C$46&gt;49,"чальнику",IF($C$46=0,"корис",IF(N(SUM($M48:$M50))=0,"",G48*N($M48)+G49*N($M49)+G50*N($M50))))</f>
        <v>4200</v>
      </c>
      <c r="H46" s="253">
        <f>IF($C$46&gt;49,"",IF($C$46=0,"тувачів",IF(N(SUM($M48:$M50))=0,"доступно",H48*N($M48)+H49*N($M49)+H50*N($M50))))</f>
        <v>7560</v>
      </c>
      <c r="I46" s="268">
        <f>IF($C$46&gt;49,"надішліть",IF($C$46=0,"",IF(N(SUM($M48:$M50))=0,"від",I48*N($M48)+I49*N($M49)+I50*N($M50))))</f>
        <v>11340</v>
      </c>
      <c r="J46" s="251">
        <f>IF($C$46&gt;49,"запит",IF($C$46=0,"",IF(N(SUM($M48:$M50))=0,"5 об'єктів",J48*N($M48)+J49*N($M49)+J50*N($M50))))</f>
        <v>4200</v>
      </c>
      <c r="K46" s="253">
        <f>IF($C$46&gt;49,"Поста",IF($C$46=0,"",IF(N(SUM($M48:$M50))=0,"",K48*N($M48)+K49*N($M49)+K50*N($M50))))</f>
        <v>7560</v>
      </c>
      <c r="L46" s="268">
        <f>IF($C$46&gt;49,"чальнику",IF($C$46=0,"",IF(N(SUM($M48:$M50))=0,"",L48*N($M48)+L49*N($M49)+L50*N($M50))))</f>
        <v>11340</v>
      </c>
      <c r="M46" s="250"/>
    </row>
    <row r="47" spans="1:13" s="24" customFormat="1" ht="16.5" customHeight="1" thickTop="1">
      <c r="A47" s="42" t="s">
        <v>3</v>
      </c>
      <c r="B47" s="263" t="s">
        <v>84</v>
      </c>
      <c r="C47" s="264"/>
      <c r="D47" s="335"/>
      <c r="E47" s="296"/>
      <c r="F47" s="269"/>
      <c r="G47" s="252"/>
      <c r="H47" s="254"/>
      <c r="I47" s="269"/>
      <c r="J47" s="252"/>
      <c r="K47" s="254"/>
      <c r="L47" s="269"/>
      <c r="M47" s="250"/>
    </row>
    <row r="48" spans="1:13" s="24" customFormat="1" ht="11.25" customHeight="1">
      <c r="A48" s="43" t="s">
        <v>4</v>
      </c>
      <c r="B48" s="27">
        <v>5</v>
      </c>
      <c r="C48" s="44">
        <v>10</v>
      </c>
      <c r="D48" s="76">
        <v>840</v>
      </c>
      <c r="E48" s="77">
        <v>1512</v>
      </c>
      <c r="F48" s="78">
        <v>2268</v>
      </c>
      <c r="G48" s="76">
        <v>840</v>
      </c>
      <c r="H48" s="77">
        <v>1512</v>
      </c>
      <c r="I48" s="78">
        <v>2268</v>
      </c>
      <c r="J48" s="76">
        <v>840</v>
      </c>
      <c r="K48" s="77">
        <v>1512</v>
      </c>
      <c r="L48" s="78">
        <v>2268</v>
      </c>
      <c r="M48" s="64">
        <f>IF(AND($C$46&gt;=B48,$C$46&lt;=C48),$C$46,"")</f>
        <v>5</v>
      </c>
    </row>
    <row r="49" spans="1:15" s="24" customFormat="1" ht="12">
      <c r="A49" s="43" t="s">
        <v>5</v>
      </c>
      <c r="B49" s="27">
        <v>11</v>
      </c>
      <c r="C49" s="44">
        <v>25</v>
      </c>
      <c r="D49" s="76">
        <v>840</v>
      </c>
      <c r="E49" s="77">
        <v>1512</v>
      </c>
      <c r="F49" s="78">
        <v>2268</v>
      </c>
      <c r="G49" s="76">
        <v>840</v>
      </c>
      <c r="H49" s="77">
        <v>1512</v>
      </c>
      <c r="I49" s="78">
        <v>2268</v>
      </c>
      <c r="J49" s="76">
        <v>840</v>
      </c>
      <c r="K49" s="77">
        <v>1512</v>
      </c>
      <c r="L49" s="78">
        <v>2268</v>
      </c>
      <c r="M49" s="64" t="str">
        <f>IF(AND($C$46&gt;=B49,$C$46&lt;=C49),$C$46,"")</f>
        <v/>
      </c>
    </row>
    <row r="50" spans="1:15" s="24" customFormat="1" ht="12.6" thickBot="1">
      <c r="A50" s="45" t="s">
        <v>6</v>
      </c>
      <c r="B50" s="46">
        <v>26</v>
      </c>
      <c r="C50" s="47">
        <v>49</v>
      </c>
      <c r="D50" s="81">
        <v>840</v>
      </c>
      <c r="E50" s="82">
        <v>1512</v>
      </c>
      <c r="F50" s="83">
        <v>2268</v>
      </c>
      <c r="G50" s="81">
        <v>840</v>
      </c>
      <c r="H50" s="82">
        <v>1512</v>
      </c>
      <c r="I50" s="83">
        <v>2268</v>
      </c>
      <c r="J50" s="81">
        <v>840</v>
      </c>
      <c r="K50" s="82">
        <v>1512</v>
      </c>
      <c r="L50" s="83">
        <v>2268</v>
      </c>
      <c r="M50" s="64" t="str">
        <f>IF(AND($C$46&gt;=B50,$C$46&lt;=C50),$C$46,"")</f>
        <v/>
      </c>
    </row>
    <row r="51" spans="1:15" s="24" customFormat="1" ht="12.75" customHeight="1" thickTop="1">
      <c r="M51" s="64"/>
    </row>
    <row r="52" spans="1:15" s="24" customFormat="1" ht="6" customHeight="1">
      <c r="K52" s="188"/>
      <c r="L52" s="188"/>
      <c r="M52" s="64"/>
    </row>
    <row r="53" spans="1:15" s="24" customFormat="1" ht="58.05" customHeight="1" thickBot="1">
      <c r="C53" s="31"/>
      <c r="D53" s="206" t="s">
        <v>115</v>
      </c>
      <c r="E53" s="207"/>
      <c r="F53" s="207"/>
      <c r="G53" s="207"/>
      <c r="H53" s="207"/>
      <c r="I53" s="207"/>
      <c r="J53" s="62"/>
      <c r="K53" s="188" t="s">
        <v>162</v>
      </c>
      <c r="L53" s="188"/>
      <c r="M53" s="63" t="s">
        <v>1</v>
      </c>
    </row>
    <row r="54" spans="1:15" s="24" customFormat="1" ht="37.049999999999997" customHeight="1" thickTop="1" thickBot="1">
      <c r="A54" s="195" t="s">
        <v>111</v>
      </c>
      <c r="B54" s="196"/>
      <c r="C54" s="197"/>
      <c r="D54" s="259" t="s">
        <v>78</v>
      </c>
      <c r="E54" s="260"/>
      <c r="F54" s="261"/>
      <c r="G54" s="262" t="s">
        <v>136</v>
      </c>
      <c r="H54" s="260"/>
      <c r="I54" s="260"/>
      <c r="J54" s="259" t="s">
        <v>29</v>
      </c>
      <c r="K54" s="260"/>
      <c r="L54" s="261"/>
      <c r="M54" s="63"/>
    </row>
    <row r="55" spans="1:15" s="24" customFormat="1" ht="25.05" customHeight="1" thickTop="1">
      <c r="A55" s="198"/>
      <c r="B55" s="199"/>
      <c r="C55" s="200"/>
      <c r="D55" s="265" t="s">
        <v>14</v>
      </c>
      <c r="E55" s="266"/>
      <c r="F55" s="266"/>
      <c r="G55" s="266"/>
      <c r="H55" s="266"/>
      <c r="I55" s="267"/>
      <c r="J55" s="293" t="s">
        <v>13</v>
      </c>
      <c r="K55" s="294"/>
      <c r="L55" s="295"/>
      <c r="M55" s="63" t="s">
        <v>2</v>
      </c>
    </row>
    <row r="56" spans="1:15" s="24" customFormat="1" ht="13.05" customHeight="1" thickBot="1">
      <c r="A56" s="198"/>
      <c r="B56" s="199"/>
      <c r="C56" s="200"/>
      <c r="D56" s="131" t="s">
        <v>37</v>
      </c>
      <c r="E56" s="56" t="s">
        <v>38</v>
      </c>
      <c r="F56" s="57" t="s">
        <v>39</v>
      </c>
      <c r="G56" s="55" t="s">
        <v>37</v>
      </c>
      <c r="H56" s="56" t="s">
        <v>38</v>
      </c>
      <c r="I56" s="57" t="s">
        <v>39</v>
      </c>
      <c r="J56" s="55" t="s">
        <v>37</v>
      </c>
      <c r="K56" s="56" t="s">
        <v>38</v>
      </c>
      <c r="L56" s="57" t="s">
        <v>39</v>
      </c>
      <c r="M56" s="63"/>
    </row>
    <row r="57" spans="1:15" s="24" customFormat="1" ht="27.9" customHeight="1" thickTop="1" thickBot="1">
      <c r="A57" s="270" t="s">
        <v>83</v>
      </c>
      <c r="B57" s="271"/>
      <c r="C57" s="75" t="s">
        <v>128</v>
      </c>
      <c r="D57" s="272" t="s">
        <v>40</v>
      </c>
      <c r="E57" s="274" t="s">
        <v>41</v>
      </c>
      <c r="F57" s="276" t="s">
        <v>42</v>
      </c>
      <c r="G57" s="278" t="s">
        <v>43</v>
      </c>
      <c r="H57" s="276"/>
      <c r="I57" s="280" t="s">
        <v>40</v>
      </c>
      <c r="J57" s="282" t="s">
        <v>41</v>
      </c>
      <c r="K57" s="276" t="s">
        <v>42</v>
      </c>
      <c r="L57" s="284" t="s">
        <v>43</v>
      </c>
      <c r="M57" s="250"/>
    </row>
    <row r="58" spans="1:15" s="24" customFormat="1" ht="15" customHeight="1" thickTop="1" thickBot="1">
      <c r="A58" s="69" t="s">
        <v>3</v>
      </c>
      <c r="B58" s="286" t="s">
        <v>84</v>
      </c>
      <c r="C58" s="287"/>
      <c r="D58" s="273"/>
      <c r="E58" s="275"/>
      <c r="F58" s="277"/>
      <c r="G58" s="279"/>
      <c r="H58" s="277"/>
      <c r="I58" s="281"/>
      <c r="J58" s="283"/>
      <c r="K58" s="277"/>
      <c r="L58" s="285"/>
      <c r="M58" s="250"/>
    </row>
    <row r="59" spans="1:15" s="24" customFormat="1" ht="66" customHeight="1" thickTop="1" thickBot="1">
      <c r="C59" s="31"/>
      <c r="D59" s="206" t="s">
        <v>12</v>
      </c>
      <c r="E59" s="207"/>
      <c r="F59" s="207"/>
      <c r="G59" s="207"/>
      <c r="H59" s="207"/>
      <c r="I59" s="207"/>
      <c r="J59" s="62"/>
      <c r="K59" s="188" t="s">
        <v>162</v>
      </c>
      <c r="L59" s="188"/>
      <c r="M59" s="23" t="s">
        <v>1</v>
      </c>
    </row>
    <row r="60" spans="1:15" ht="37.049999999999997" customHeight="1" thickTop="1" thickBot="1">
      <c r="A60" s="195" t="s">
        <v>150</v>
      </c>
      <c r="B60" s="196"/>
      <c r="C60" s="197"/>
      <c r="D60" s="259" t="s">
        <v>78</v>
      </c>
      <c r="E60" s="260"/>
      <c r="F60" s="261"/>
      <c r="G60" s="262" t="s">
        <v>136</v>
      </c>
      <c r="H60" s="260"/>
      <c r="I60" s="260"/>
      <c r="J60" s="259" t="s">
        <v>29</v>
      </c>
      <c r="K60" s="260"/>
      <c r="L60" s="261"/>
      <c r="M60" s="1"/>
      <c r="N60" s="9"/>
      <c r="O60" s="9"/>
    </row>
    <row r="61" spans="1:15" ht="25.05" customHeight="1" thickTop="1">
      <c r="A61" s="198"/>
      <c r="B61" s="199"/>
      <c r="C61" s="200"/>
      <c r="D61" s="265" t="s">
        <v>14</v>
      </c>
      <c r="E61" s="266"/>
      <c r="F61" s="266"/>
      <c r="G61" s="266"/>
      <c r="H61" s="266"/>
      <c r="I61" s="267"/>
      <c r="J61" s="256" t="s">
        <v>13</v>
      </c>
      <c r="K61" s="257"/>
      <c r="L61" s="258"/>
      <c r="M61" s="3" t="s">
        <v>2</v>
      </c>
    </row>
    <row r="62" spans="1:15" ht="13.05" customHeight="1" thickBot="1">
      <c r="A62" s="198"/>
      <c r="B62" s="199"/>
      <c r="C62" s="200"/>
      <c r="D62" s="55" t="s">
        <v>37</v>
      </c>
      <c r="E62" s="56" t="s">
        <v>38</v>
      </c>
      <c r="F62" s="57" t="s">
        <v>39</v>
      </c>
      <c r="G62" s="55" t="s">
        <v>37</v>
      </c>
      <c r="H62" s="56" t="s">
        <v>38</v>
      </c>
      <c r="I62" s="57" t="s">
        <v>39</v>
      </c>
      <c r="J62" s="55" t="s">
        <v>37</v>
      </c>
      <c r="K62" s="56" t="s">
        <v>38</v>
      </c>
      <c r="L62" s="57" t="s">
        <v>39</v>
      </c>
      <c r="M62" s="4"/>
    </row>
    <row r="63" spans="1:15" ht="27.75" customHeight="1" thickTop="1" thickBot="1">
      <c r="A63" s="270" t="s">
        <v>74</v>
      </c>
      <c r="B63" s="271"/>
      <c r="C63" s="48">
        <v>5</v>
      </c>
      <c r="D63" s="334">
        <f>IF($C$63&gt;49,"надішліть",IF($C$63=0,"зазначте",IF(N(SUM($M65:$M67))=0,"доступно",D65*N($M65)+D66*N($M66)+D67*N($M67))))</f>
        <v>8100</v>
      </c>
      <c r="E63" s="336">
        <f>IF($C$63&gt;49,"запит",IF($C$63=0,"СУМАРНУ",IF(N(SUM($M65:$M67))=0,"від",E65*N($M65)+E66*N($M66)+E67*N($M67))))</f>
        <v>14580</v>
      </c>
      <c r="F63" s="268">
        <f>IF($C$63&gt;49,"",IF($C$63=0,"кількість",IF(N(SUM($M65:$M67))=0,"",F65*N($M65)+F66*N($M66)+F67*N($M67))))</f>
        <v>21870</v>
      </c>
      <c r="G63" s="251">
        <f>IF($C$63&gt;49,"Постача",IF($C$63=0,"корис-чів",IF(N(SUM($M65:$M67))=0,"5 корис-чів",G65*N($M65)+G66*N($M66)+G67*N($M67))))</f>
        <v>8100</v>
      </c>
      <c r="H63" s="253">
        <f>IF($C$63&gt;49,"льнику",IF($C$63=0,"",IF(N(SUM($M65:$M67))=0,"",H65*N($M65)+H66*N($M66)+H67*N($M67))))</f>
        <v>14580</v>
      </c>
      <c r="I63" s="268">
        <f>IF($C$63&gt;49,"",IF($C$63=0,"",IF(N(SUM($M65:$M67))=0,"",I65*N($M65)+I66*N($M66)+I67*N($M67))))</f>
        <v>21870</v>
      </c>
      <c r="J63" s="251">
        <f>IF($C$63&gt;49,"надішліть",IF($C$63=0,"",IF(N(SUM($M65:$M67))=0,"",J65*N($M65)+J66*N($M66)+J67*N($M67))))</f>
        <v>5270</v>
      </c>
      <c r="K63" s="253">
        <f>IF($C$63&gt;49,"запит",IF($C$63=0,"",IF(N(SUM($M65:$M67))=0,"",K65*N($M65)+K66*N($M66)+K67*N($M67))))</f>
        <v>9480</v>
      </c>
      <c r="L63" s="268">
        <f>IF($C$63&gt;49,"",IF($C$63=0,"",IF(N(SUM($M65:$M67))=0,"",L65*N($M65)+L66*N($M66)+L67*N($M67))))</f>
        <v>14220</v>
      </c>
      <c r="M63" s="288"/>
    </row>
    <row r="64" spans="1:15" ht="12.75" customHeight="1" thickTop="1">
      <c r="A64" s="42" t="s">
        <v>3</v>
      </c>
      <c r="B64" s="263" t="s">
        <v>15</v>
      </c>
      <c r="C64" s="264"/>
      <c r="D64" s="335"/>
      <c r="E64" s="296"/>
      <c r="F64" s="269"/>
      <c r="G64" s="252"/>
      <c r="H64" s="254"/>
      <c r="I64" s="269"/>
      <c r="J64" s="252"/>
      <c r="K64" s="254"/>
      <c r="L64" s="269"/>
      <c r="M64" s="288"/>
    </row>
    <row r="65" spans="1:13" ht="11.25" customHeight="1">
      <c r="A65" s="43" t="s">
        <v>4</v>
      </c>
      <c r="B65" s="27">
        <v>5</v>
      </c>
      <c r="C65" s="44">
        <v>10</v>
      </c>
      <c r="D65" s="76">
        <v>1620</v>
      </c>
      <c r="E65" s="77">
        <v>2916</v>
      </c>
      <c r="F65" s="78">
        <v>4374</v>
      </c>
      <c r="G65" s="76">
        <v>1620</v>
      </c>
      <c r="H65" s="77">
        <v>2916</v>
      </c>
      <c r="I65" s="78">
        <v>4374</v>
      </c>
      <c r="J65" s="76">
        <v>1054</v>
      </c>
      <c r="K65" s="77">
        <v>1896</v>
      </c>
      <c r="L65" s="78">
        <v>2844</v>
      </c>
      <c r="M65" s="6">
        <f>IF(AND($C$63&gt;=B65,$C$63&lt;=C65),$C$63,"")</f>
        <v>5</v>
      </c>
    </row>
    <row r="66" spans="1:13" ht="12">
      <c r="A66" s="43" t="s">
        <v>5</v>
      </c>
      <c r="B66" s="27">
        <v>11</v>
      </c>
      <c r="C66" s="44">
        <v>24</v>
      </c>
      <c r="D66" s="76">
        <v>1380</v>
      </c>
      <c r="E66" s="77">
        <v>2484</v>
      </c>
      <c r="F66" s="78">
        <v>3726</v>
      </c>
      <c r="G66" s="76">
        <v>1380</v>
      </c>
      <c r="H66" s="77">
        <v>2484</v>
      </c>
      <c r="I66" s="78">
        <v>3726</v>
      </c>
      <c r="J66" s="76">
        <v>898</v>
      </c>
      <c r="K66" s="77">
        <v>1615</v>
      </c>
      <c r="L66" s="78">
        <v>2422</v>
      </c>
      <c r="M66" s="6" t="str">
        <f>IF(AND($C$63&gt;=B66,$C$63&lt;=C66),$C$63,"")</f>
        <v/>
      </c>
    </row>
    <row r="67" spans="1:13" ht="12.6" thickBot="1">
      <c r="A67" s="45" t="s">
        <v>6</v>
      </c>
      <c r="B67" s="46">
        <v>25</v>
      </c>
      <c r="C67" s="47">
        <v>49</v>
      </c>
      <c r="D67" s="81">
        <v>983</v>
      </c>
      <c r="E67" s="82">
        <v>1770</v>
      </c>
      <c r="F67" s="83">
        <v>2655</v>
      </c>
      <c r="G67" s="81">
        <v>983</v>
      </c>
      <c r="H67" s="82">
        <v>1770</v>
      </c>
      <c r="I67" s="83">
        <v>2655</v>
      </c>
      <c r="J67" s="81">
        <v>640</v>
      </c>
      <c r="K67" s="82">
        <v>1151</v>
      </c>
      <c r="L67" s="83">
        <v>1726</v>
      </c>
      <c r="M67" s="6" t="str">
        <f>IF(AND($C$63&gt;=B67,$C$63&lt;=C67),$C$63,"")</f>
        <v/>
      </c>
    </row>
    <row r="68" spans="1:13" ht="12.6" hidden="1" thickBot="1">
      <c r="A68" s="50"/>
      <c r="B68" s="51"/>
      <c r="C68" s="52"/>
      <c r="D68" s="86"/>
      <c r="E68" s="87"/>
      <c r="F68" s="88"/>
      <c r="G68" s="90"/>
      <c r="H68" s="87"/>
      <c r="I68" s="89"/>
      <c r="J68" s="102"/>
      <c r="K68" s="103"/>
      <c r="L68" s="104"/>
      <c r="M68" s="6"/>
    </row>
    <row r="69" spans="1:13" ht="13.8" hidden="1" thickTop="1">
      <c r="M69" s="6"/>
    </row>
    <row r="70" spans="1:13" ht="13.2" hidden="1">
      <c r="M70" s="6"/>
    </row>
    <row r="71" spans="1:13" ht="13.2" hidden="1">
      <c r="M71" s="6"/>
    </row>
    <row r="72" spans="1:13" ht="13.2" hidden="1">
      <c r="M72" s="6"/>
    </row>
    <row r="73" spans="1:13" ht="13.2" hidden="1">
      <c r="M73" s="6"/>
    </row>
    <row r="74" spans="1:13" ht="13.2" hidden="1">
      <c r="M74" s="6"/>
    </row>
    <row r="75" spans="1:13" ht="13.2" hidden="1">
      <c r="M75" s="6"/>
    </row>
    <row r="76" spans="1:13" ht="13.2" hidden="1">
      <c r="M76" s="6"/>
    </row>
    <row r="77" spans="1:13" ht="13.2" hidden="1">
      <c r="M77" s="6"/>
    </row>
    <row r="78" spans="1:13" ht="13.2" hidden="1">
      <c r="M78" s="6"/>
    </row>
    <row r="79" spans="1:13" ht="13.2" hidden="1">
      <c r="M79" s="6"/>
    </row>
    <row r="80" spans="1:13" ht="13.2" hidden="1">
      <c r="M80" s="6"/>
    </row>
    <row r="81" spans="13:13" ht="13.2" hidden="1">
      <c r="M81" s="6"/>
    </row>
    <row r="82" spans="13:13" ht="13.2" hidden="1">
      <c r="M82" s="6"/>
    </row>
    <row r="83" spans="13:13" ht="13.2" hidden="1">
      <c r="M83" s="6"/>
    </row>
    <row r="84" spans="13:13" ht="13.2" hidden="1">
      <c r="M84" s="6"/>
    </row>
    <row r="85" spans="13:13" ht="13.2" hidden="1">
      <c r="M85" s="6"/>
    </row>
    <row r="86" spans="13:13" ht="13.2" hidden="1">
      <c r="M86" s="6"/>
    </row>
    <row r="87" spans="13:13" ht="13.2" hidden="1">
      <c r="M87" s="6"/>
    </row>
    <row r="88" spans="13:13" ht="13.2" hidden="1">
      <c r="M88" s="6"/>
    </row>
    <row r="89" spans="13:13" ht="13.2" hidden="1">
      <c r="M89" s="6"/>
    </row>
    <row r="90" spans="13:13" ht="13.2" hidden="1">
      <c r="M90" s="6"/>
    </row>
    <row r="91" spans="13:13" ht="13.2" hidden="1">
      <c r="M91" s="6"/>
    </row>
    <row r="92" spans="13:13" ht="13.2" hidden="1">
      <c r="M92" s="6"/>
    </row>
    <row r="93" spans="13:13" ht="13.2" hidden="1">
      <c r="M93" s="6"/>
    </row>
    <row r="94" spans="13:13" ht="13.2" hidden="1">
      <c r="M94" s="6"/>
    </row>
    <row r="95" spans="13:13" ht="13.2" hidden="1">
      <c r="M95" s="6"/>
    </row>
    <row r="96" spans="13:13" ht="13.2" hidden="1">
      <c r="M96" s="6"/>
    </row>
    <row r="97" spans="13:13" ht="13.2" hidden="1">
      <c r="M97" s="6"/>
    </row>
    <row r="98" spans="13:13" ht="13.2" hidden="1">
      <c r="M98" s="6"/>
    </row>
    <row r="99" spans="13:13" ht="13.2" hidden="1">
      <c r="M99" s="6"/>
    </row>
    <row r="100" spans="13:13" ht="13.2" hidden="1">
      <c r="M100" s="6"/>
    </row>
    <row r="101" spans="13:13" ht="13.2" hidden="1">
      <c r="M101" s="6"/>
    </row>
    <row r="102" spans="13:13" ht="13.2" hidden="1">
      <c r="M102" s="6"/>
    </row>
    <row r="103" spans="13:13" ht="13.2" hidden="1">
      <c r="M103" s="6"/>
    </row>
    <row r="104" spans="13:13" ht="13.2" hidden="1">
      <c r="M104" s="6"/>
    </row>
    <row r="105" spans="13:13" ht="13.2" hidden="1">
      <c r="M105" s="6"/>
    </row>
    <row r="106" spans="13:13" ht="13.2" hidden="1">
      <c r="M106" s="6"/>
    </row>
    <row r="107" spans="13:13" ht="13.2" hidden="1">
      <c r="M107" s="6"/>
    </row>
    <row r="108" spans="13:13" ht="13.2" hidden="1">
      <c r="M108" s="6"/>
    </row>
    <row r="109" spans="13:13" ht="13.2" hidden="1">
      <c r="M109" s="6"/>
    </row>
    <row r="110" spans="13:13" ht="13.2" hidden="1">
      <c r="M110" s="6"/>
    </row>
    <row r="111" spans="13:13" ht="13.2" hidden="1">
      <c r="M111" s="6"/>
    </row>
    <row r="112" spans="13:13" ht="13.2" hidden="1">
      <c r="M112" s="6"/>
    </row>
    <row r="113" spans="13:13" ht="13.2" hidden="1">
      <c r="M113" s="6"/>
    </row>
    <row r="114" spans="13:13" ht="13.2" hidden="1">
      <c r="M114" s="6"/>
    </row>
    <row r="115" spans="13:13" ht="13.2" hidden="1">
      <c r="M115" s="6"/>
    </row>
    <row r="116" spans="13:13" ht="13.2" hidden="1">
      <c r="M116" s="6"/>
    </row>
    <row r="117" spans="13:13" ht="13.2" hidden="1">
      <c r="M117" s="6"/>
    </row>
    <row r="118" spans="13:13" ht="13.2" hidden="1">
      <c r="M118" s="6"/>
    </row>
    <row r="119" spans="13:13" ht="13.2" hidden="1">
      <c r="M119" s="6"/>
    </row>
    <row r="120" spans="13:13" ht="13.2" hidden="1">
      <c r="M120" s="6"/>
    </row>
    <row r="121" spans="13:13" ht="13.2" hidden="1">
      <c r="M121" s="6"/>
    </row>
    <row r="122" spans="13:13" ht="13.2" hidden="1">
      <c r="M122" s="6"/>
    </row>
    <row r="123" spans="13:13" ht="13.2" hidden="1">
      <c r="M123" s="6"/>
    </row>
    <row r="124" spans="13:13" ht="13.2" hidden="1">
      <c r="M124" s="6"/>
    </row>
    <row r="125" spans="13:13" ht="13.2" hidden="1">
      <c r="M125" s="6"/>
    </row>
    <row r="126" spans="13:13" ht="13.2" hidden="1">
      <c r="M126" s="6"/>
    </row>
    <row r="127" spans="13:13" ht="13.2" hidden="1">
      <c r="M127" s="6"/>
    </row>
    <row r="128" spans="13:13" ht="13.2" hidden="1">
      <c r="M128" s="6"/>
    </row>
    <row r="129" spans="13:13" ht="13.2" hidden="1">
      <c r="M129" s="6"/>
    </row>
    <row r="130" spans="13:13" ht="13.2" hidden="1">
      <c r="M130" s="6"/>
    </row>
    <row r="131" spans="13:13" ht="13.2" hidden="1">
      <c r="M131" s="6"/>
    </row>
    <row r="132" spans="13:13" ht="13.2" hidden="1">
      <c r="M132" s="6"/>
    </row>
    <row r="133" spans="13:13" ht="13.2" hidden="1">
      <c r="M133" s="6"/>
    </row>
    <row r="134" spans="13:13" ht="13.2" hidden="1">
      <c r="M134" s="6"/>
    </row>
    <row r="135" spans="13:13" ht="13.2" hidden="1">
      <c r="M135" s="6"/>
    </row>
    <row r="136" spans="13:13" ht="13.2" hidden="1">
      <c r="M136" s="6"/>
    </row>
    <row r="137" spans="13:13" ht="13.2" hidden="1">
      <c r="M137" s="6"/>
    </row>
    <row r="138" spans="13:13" ht="13.2" hidden="1">
      <c r="M138" s="6"/>
    </row>
    <row r="139" spans="13:13" ht="13.2" hidden="1">
      <c r="M139" s="6"/>
    </row>
    <row r="140" spans="13:13" ht="13.2" hidden="1">
      <c r="M140" s="6"/>
    </row>
    <row r="141" spans="13:13" ht="13.2" hidden="1">
      <c r="M141" s="6"/>
    </row>
    <row r="142" spans="13:13" ht="13.2" hidden="1">
      <c r="M142" s="6"/>
    </row>
    <row r="143" spans="13:13" ht="13.2" hidden="1">
      <c r="M143" s="6"/>
    </row>
    <row r="144" spans="13:13" ht="13.2" hidden="1">
      <c r="M144" s="6"/>
    </row>
    <row r="145" spans="13:13" ht="13.2" hidden="1">
      <c r="M145" s="6"/>
    </row>
    <row r="146" spans="13:13" ht="13.2" hidden="1">
      <c r="M146" s="6"/>
    </row>
    <row r="147" spans="13:13" ht="13.2" hidden="1">
      <c r="M147" s="6"/>
    </row>
    <row r="148" spans="13:13" ht="13.2" hidden="1">
      <c r="M148" s="6"/>
    </row>
    <row r="149" spans="13:13" ht="13.2" hidden="1">
      <c r="M149" s="6"/>
    </row>
    <row r="150" spans="13:13" ht="13.2" hidden="1">
      <c r="M150" s="6"/>
    </row>
    <row r="151" spans="13:13" ht="13.2" hidden="1">
      <c r="M151" s="6"/>
    </row>
    <row r="152" spans="13:13" ht="13.2" hidden="1">
      <c r="M152" s="6"/>
    </row>
    <row r="153" spans="13:13" ht="13.2" hidden="1">
      <c r="M153" s="6"/>
    </row>
    <row r="154" spans="13:13" ht="13.2" hidden="1">
      <c r="M154" s="6"/>
    </row>
    <row r="155" spans="13:13" ht="13.2" hidden="1">
      <c r="M155" s="6"/>
    </row>
    <row r="156" spans="13:13" ht="13.2" hidden="1">
      <c r="M156" s="6"/>
    </row>
    <row r="157" spans="13:13" ht="13.2" hidden="1">
      <c r="M157" s="6"/>
    </row>
    <row r="158" spans="13:13" ht="13.2" hidden="1">
      <c r="M158" s="6"/>
    </row>
    <row r="159" spans="13:13" ht="13.2" hidden="1">
      <c r="M159" s="6"/>
    </row>
    <row r="160" spans="13:13" ht="13.2" hidden="1">
      <c r="M160" s="6"/>
    </row>
    <row r="161" spans="13:13" ht="13.2" hidden="1">
      <c r="M161" s="6"/>
    </row>
    <row r="162" spans="13:13" ht="13.2" hidden="1">
      <c r="M162" s="6"/>
    </row>
    <row r="163" spans="13:13" ht="13.2" hidden="1">
      <c r="M163" s="6"/>
    </row>
    <row r="164" spans="13:13" ht="13.2" hidden="1">
      <c r="M164" s="6"/>
    </row>
    <row r="165" spans="13:13" ht="13.2" hidden="1">
      <c r="M165" s="6"/>
    </row>
    <row r="166" spans="13:13" ht="13.2" hidden="1">
      <c r="M166" s="6"/>
    </row>
    <row r="167" spans="13:13" ht="13.2" hidden="1">
      <c r="M167" s="6"/>
    </row>
    <row r="168" spans="13:13" ht="13.2" hidden="1">
      <c r="M168" s="6"/>
    </row>
    <row r="169" spans="13:13" ht="13.2" hidden="1">
      <c r="M169" s="6"/>
    </row>
    <row r="170" spans="13:13" ht="13.2" hidden="1">
      <c r="M170" s="6"/>
    </row>
    <row r="171" spans="13:13" ht="13.2" hidden="1">
      <c r="M171" s="6"/>
    </row>
    <row r="172" spans="13:13" ht="13.2" hidden="1">
      <c r="M172" s="6"/>
    </row>
    <row r="173" spans="13:13" ht="13.2" hidden="1">
      <c r="M173" s="6"/>
    </row>
    <row r="174" spans="13:13" ht="13.2" hidden="1">
      <c r="M174" s="6"/>
    </row>
    <row r="175" spans="13:13" ht="13.2" hidden="1">
      <c r="M175" s="6"/>
    </row>
    <row r="176" spans="13:13" ht="13.2" hidden="1">
      <c r="M176" s="6"/>
    </row>
    <row r="177" spans="13:13" ht="13.2" hidden="1">
      <c r="M177" s="6"/>
    </row>
    <row r="178" spans="13:13" ht="13.2" hidden="1">
      <c r="M178" s="6"/>
    </row>
    <row r="179" spans="13:13" ht="13.2" hidden="1">
      <c r="M179" s="6"/>
    </row>
    <row r="180" spans="13:13" ht="13.2" hidden="1">
      <c r="M180" s="6"/>
    </row>
    <row r="181" spans="13:13" ht="13.2" hidden="1">
      <c r="M181" s="6"/>
    </row>
    <row r="182" spans="13:13" ht="12.75" hidden="1" customHeight="1">
      <c r="M182" s="5"/>
    </row>
    <row r="183" spans="13:13" ht="12.75" hidden="1" customHeight="1">
      <c r="M183" s="5"/>
    </row>
    <row r="184" spans="13:13" ht="12.75" hidden="1" customHeight="1">
      <c r="M184" s="5"/>
    </row>
    <row r="185" spans="13:13" ht="12.75" hidden="1" customHeight="1">
      <c r="M185" s="5"/>
    </row>
    <row r="186" spans="13:13" ht="12.75" hidden="1" customHeight="1">
      <c r="M186" s="5"/>
    </row>
    <row r="187" spans="13:13" ht="12.75" hidden="1" customHeight="1">
      <c r="M187" s="5"/>
    </row>
    <row r="188" spans="13:13" ht="12.75" hidden="1" customHeight="1">
      <c r="M188" s="5"/>
    </row>
    <row r="189" spans="13:13" ht="12.75" hidden="1" customHeight="1">
      <c r="M189" s="5"/>
    </row>
    <row r="190" spans="13:13" ht="12.75" hidden="1" customHeight="1">
      <c r="M190" s="5"/>
    </row>
    <row r="191" spans="13:13" ht="12.75" hidden="1" customHeight="1">
      <c r="M191" s="5"/>
    </row>
    <row r="192" spans="13:13" ht="12.75" hidden="1" customHeight="1">
      <c r="M192" s="5"/>
    </row>
    <row r="193" spans="1:13" ht="12.75" hidden="1" customHeight="1">
      <c r="M193" s="5"/>
    </row>
    <row r="194" spans="1:13" ht="12.75" hidden="1" customHeight="1">
      <c r="M194" s="5"/>
    </row>
    <row r="195" spans="1:13" ht="12.75" hidden="1" customHeight="1">
      <c r="M195" s="5"/>
    </row>
    <row r="196" spans="1:13" ht="12.75" hidden="1" customHeight="1">
      <c r="M196" s="5"/>
    </row>
    <row r="197" spans="1:13" ht="12.75" hidden="1" customHeight="1">
      <c r="M197" s="5"/>
    </row>
    <row r="198" spans="1:13" ht="12.75" hidden="1" customHeight="1">
      <c r="M198" s="5"/>
    </row>
    <row r="199" spans="1:13" ht="12.75" hidden="1" customHeight="1">
      <c r="M199" s="5"/>
    </row>
    <row r="200" spans="1:13" s="24" customFormat="1" ht="66" customHeight="1" thickTop="1" thickBot="1">
      <c r="C200" s="31"/>
      <c r="D200" s="346" t="s">
        <v>51</v>
      </c>
      <c r="E200" s="346"/>
      <c r="F200" s="346"/>
      <c r="G200" s="311"/>
      <c r="H200" s="188" t="s">
        <v>162</v>
      </c>
      <c r="I200" s="188"/>
      <c r="J200" s="23" t="s">
        <v>1</v>
      </c>
    </row>
    <row r="201" spans="1:13" ht="37.049999999999997" customHeight="1" thickTop="1" thickBot="1">
      <c r="A201" s="195" t="s">
        <v>50</v>
      </c>
      <c r="B201" s="196"/>
      <c r="C201" s="197"/>
      <c r="D201" s="262" t="s">
        <v>78</v>
      </c>
      <c r="E201" s="337"/>
      <c r="F201" s="338"/>
      <c r="G201" s="262" t="s">
        <v>29</v>
      </c>
      <c r="H201" s="337"/>
      <c r="I201" s="338"/>
      <c r="J201" s="1"/>
      <c r="K201" s="9"/>
      <c r="L201" s="9"/>
      <c r="M201" s="2"/>
    </row>
    <row r="202" spans="1:13" ht="25.05" customHeight="1" thickTop="1">
      <c r="A202" s="198"/>
      <c r="B202" s="199"/>
      <c r="C202" s="200"/>
      <c r="D202" s="339" t="s">
        <v>14</v>
      </c>
      <c r="E202" s="340"/>
      <c r="F202" s="341"/>
      <c r="G202" s="342" t="s">
        <v>13</v>
      </c>
      <c r="H202" s="343"/>
      <c r="I202" s="344"/>
      <c r="J202" s="3" t="s">
        <v>2</v>
      </c>
      <c r="M202" s="2"/>
    </row>
    <row r="203" spans="1:13" ht="13.05" customHeight="1" thickBot="1">
      <c r="A203" s="198"/>
      <c r="B203" s="199"/>
      <c r="C203" s="200"/>
      <c r="D203" s="131" t="s">
        <v>37</v>
      </c>
      <c r="E203" s="139" t="s">
        <v>38</v>
      </c>
      <c r="F203" s="140" t="s">
        <v>39</v>
      </c>
      <c r="G203" s="131" t="s">
        <v>37</v>
      </c>
      <c r="H203" s="139" t="s">
        <v>38</v>
      </c>
      <c r="I203" s="140" t="s">
        <v>39</v>
      </c>
      <c r="J203" s="4"/>
      <c r="M203" s="2"/>
    </row>
    <row r="204" spans="1:13" ht="27.75" customHeight="1" thickTop="1" thickBot="1">
      <c r="A204" s="270" t="s">
        <v>74</v>
      </c>
      <c r="B204" s="271"/>
      <c r="C204" s="48">
        <v>5</v>
      </c>
      <c r="D204" s="334">
        <f>IF($C$204&gt;49,"надішліть",IF($C$204=0,"зазначте",IF(N(SUM($J206:$J208))=0,"від 5-ти",D206*N($J206)+D207*N($J207)+D208*N($J208))))</f>
        <v>6250.2</v>
      </c>
      <c r="E204" s="336">
        <f>IF($C$204&gt;49,"запит",IF($C$204=0,"СУМАРНУ",IF(N(SUM($J206:$J208))=0,"корис-чів",E206*N($J206)+E207*N($J207)+E208*N($J208))))</f>
        <v>9375</v>
      </c>
      <c r="F204" s="268">
        <f>IF($C$204&gt;49,"Вашому",IF($C$204=0,"кількість",IF(N(SUM($J206:$J208))=0,"",F206*N($J206)+F207*N($J207)+F208*N($J208))))</f>
        <v>12500.4</v>
      </c>
      <c r="G204" s="251">
        <f>IF($C$204&gt;49,"Постач",IF($C$204=0,"",IF(N(SUM($J206:$J208))=0,"від 5-ти",G206*N($J206)+G207*N($J207)+G208*N($J208))))</f>
        <v>3667.5</v>
      </c>
      <c r="H204" s="253">
        <f>IF($C$204&gt;49,"альнику",IF($C$204=0,"корис-чів",IF(N(SUM($J206:$J208))=0,"корис-чів",H206*N($J206)+H207*N($J207)+H208*N($J208))))</f>
        <v>5501</v>
      </c>
      <c r="I204" s="268">
        <f>IF($C$204&gt;49,"",IF($C$63=0,"мають",IF(N(SUM($J206:$J208))=0,"",I206*N($J206)+I207*N($J207)+I208*N($J208))))</f>
        <v>7701.5</v>
      </c>
      <c r="J204" s="288"/>
      <c r="M204" s="2"/>
    </row>
    <row r="205" spans="1:13" ht="12.75" customHeight="1" thickTop="1">
      <c r="A205" s="42" t="s">
        <v>3</v>
      </c>
      <c r="B205" s="263" t="s">
        <v>15</v>
      </c>
      <c r="C205" s="264"/>
      <c r="D205" s="335"/>
      <c r="E205" s="296"/>
      <c r="F205" s="269"/>
      <c r="G205" s="252"/>
      <c r="H205" s="254"/>
      <c r="I205" s="269"/>
      <c r="J205" s="288"/>
      <c r="M205" s="2"/>
    </row>
    <row r="206" spans="1:13" ht="11.25" customHeight="1">
      <c r="A206" s="43" t="s">
        <v>4</v>
      </c>
      <c r="B206" s="27">
        <v>5</v>
      </c>
      <c r="C206" s="44">
        <v>10</v>
      </c>
      <c r="D206" s="76">
        <v>1250.04</v>
      </c>
      <c r="E206" s="77">
        <v>1875</v>
      </c>
      <c r="F206" s="78">
        <v>2500.08</v>
      </c>
      <c r="G206" s="76">
        <v>733.5</v>
      </c>
      <c r="H206" s="77">
        <v>1100.2</v>
      </c>
      <c r="I206" s="78">
        <v>1540.3</v>
      </c>
      <c r="J206" s="72">
        <f>IF(AND($C$204&gt;=B206,$C$204&lt;=C206),$C$204,"")</f>
        <v>5</v>
      </c>
      <c r="M206" s="2"/>
    </row>
    <row r="207" spans="1:13" ht="12">
      <c r="A207" s="43" t="s">
        <v>5</v>
      </c>
      <c r="B207" s="27">
        <v>11</v>
      </c>
      <c r="C207" s="44">
        <v>25</v>
      </c>
      <c r="D207" s="76">
        <v>1062.5999999999999</v>
      </c>
      <c r="E207" s="77">
        <v>1593.8400000000001</v>
      </c>
      <c r="F207" s="78">
        <v>2125.08</v>
      </c>
      <c r="G207" s="76">
        <v>715.1</v>
      </c>
      <c r="H207" s="77">
        <v>1072.7</v>
      </c>
      <c r="I207" s="78">
        <v>1501.8</v>
      </c>
      <c r="J207" s="72" t="str">
        <f>IF(AND($C$204&gt;=B207,$C$204&lt;=C207),$C$204,"")</f>
        <v/>
      </c>
      <c r="M207" s="2"/>
    </row>
    <row r="208" spans="1:13" ht="12.6" thickBot="1">
      <c r="A208" s="45" t="s">
        <v>6</v>
      </c>
      <c r="B208" s="46">
        <v>26</v>
      </c>
      <c r="C208" s="47">
        <v>49</v>
      </c>
      <c r="D208" s="81">
        <v>937.56000000000006</v>
      </c>
      <c r="E208" s="82">
        <v>1406.28</v>
      </c>
      <c r="F208" s="83">
        <v>1875</v>
      </c>
      <c r="G208" s="81">
        <v>696.9</v>
      </c>
      <c r="H208" s="82">
        <v>1045.2</v>
      </c>
      <c r="I208" s="83">
        <v>1463.3</v>
      </c>
      <c r="J208" s="72" t="str">
        <f>IF(AND($C$204&gt;=B208,$C$204&lt;=C208),$C$204,"")</f>
        <v/>
      </c>
      <c r="M208" s="2"/>
    </row>
    <row r="209" spans="1:13" ht="12.6" hidden="1" thickBot="1">
      <c r="A209" s="59"/>
      <c r="B209" s="60"/>
      <c r="C209" s="61"/>
      <c r="D209" s="91"/>
      <c r="E209" s="92"/>
      <c r="F209" s="93"/>
      <c r="G209" s="94"/>
      <c r="H209" s="92"/>
      <c r="I209" s="93"/>
      <c r="J209" s="72"/>
      <c r="M209" s="2"/>
    </row>
    <row r="210" spans="1:13" s="24" customFormat="1" ht="66" customHeight="1" thickTop="1" thickBot="1">
      <c r="C210" s="31"/>
      <c r="D210" s="207" t="s">
        <v>52</v>
      </c>
      <c r="E210" s="207"/>
      <c r="F210" s="207"/>
      <c r="G210" s="207"/>
      <c r="H210" s="188" t="s">
        <v>162</v>
      </c>
      <c r="I210" s="188"/>
      <c r="J210" s="23" t="s">
        <v>1</v>
      </c>
    </row>
    <row r="211" spans="1:13" ht="37.049999999999997" customHeight="1" thickTop="1" thickBot="1">
      <c r="A211" s="195" t="s">
        <v>54</v>
      </c>
      <c r="B211" s="196"/>
      <c r="C211" s="197"/>
      <c r="D211" s="262" t="s">
        <v>78</v>
      </c>
      <c r="E211" s="337"/>
      <c r="F211" s="338"/>
      <c r="G211" s="262" t="s">
        <v>29</v>
      </c>
      <c r="H211" s="337"/>
      <c r="I211" s="338"/>
      <c r="J211" s="1"/>
      <c r="K211" s="9"/>
      <c r="L211" s="9"/>
      <c r="M211" s="2"/>
    </row>
    <row r="212" spans="1:13" s="71" customFormat="1" ht="25.05" customHeight="1" thickTop="1">
      <c r="A212" s="198"/>
      <c r="B212" s="199"/>
      <c r="C212" s="200"/>
      <c r="D212" s="339" t="s">
        <v>14</v>
      </c>
      <c r="E212" s="340"/>
      <c r="F212" s="341"/>
      <c r="G212" s="342" t="s">
        <v>13</v>
      </c>
      <c r="H212" s="343"/>
      <c r="I212" s="344"/>
      <c r="J212" s="70" t="s">
        <v>2</v>
      </c>
    </row>
    <row r="213" spans="1:13" ht="13.05" customHeight="1" thickBot="1">
      <c r="A213" s="198"/>
      <c r="B213" s="199"/>
      <c r="C213" s="200"/>
      <c r="D213" s="131" t="s">
        <v>37</v>
      </c>
      <c r="E213" s="139" t="s">
        <v>38</v>
      </c>
      <c r="F213" s="140" t="s">
        <v>39</v>
      </c>
      <c r="G213" s="131" t="s">
        <v>37</v>
      </c>
      <c r="H213" s="139" t="s">
        <v>38</v>
      </c>
      <c r="I213" s="140" t="s">
        <v>39</v>
      </c>
      <c r="J213" s="4"/>
      <c r="M213" s="2"/>
    </row>
    <row r="214" spans="1:13" ht="27.75" customHeight="1" thickTop="1" thickBot="1">
      <c r="A214" s="270" t="s">
        <v>83</v>
      </c>
      <c r="B214" s="271"/>
      <c r="C214" s="48">
        <v>5</v>
      </c>
      <c r="D214" s="334">
        <f>IF($C$214&gt;49,"надішліть",IF($C$214=0,"зазначте",IF(N(SUM($J216:$J218))=0,"від 5-ти",D216*N($J216)+D217*N($J217)+D218*N($J218))))</f>
        <v>5400</v>
      </c>
      <c r="E214" s="336">
        <f>IF($C$214&gt;49,"запит",IF($C$214=0,"СУМАРНУ",IF(N(SUM($J216:$J218))=0,"корис-чів",E216*N($J216)+E217*N($J217)+E218*N($J218))))</f>
        <v>9720</v>
      </c>
      <c r="F214" s="268">
        <f>IF($C$214&gt;49,"Вашому",IF($C$214=0,"кількість",IF(N(SUM($J216:$J218))=0,"",F216*N($J216)+F217*N($J217)+F218*N($J218))))</f>
        <v>14580</v>
      </c>
      <c r="G214" s="251">
        <f>IF($C$214&gt;49,"Постач",IF($C$214=0,"корис-вачів",IF(N(SUM($J216:$J218))=0,"від 5-ти",G216*N($J216)+G217*N($J217)+G218*N($J218))))</f>
        <v>5400</v>
      </c>
      <c r="H214" s="253">
        <f>IF($C$214&gt;49,"альнику",IF($C$214=0,"",IF(N(SUM($J216:$J218))=0,"корис-чів",H216*N($J216)+H217*N($J217)+H218*N($J218))))</f>
        <v>9720</v>
      </c>
      <c r="I214" s="268">
        <f>IF($C$214&gt;49,"",IF($C$214=0,"",IF(N(SUM($J216:$J218))=0,"",I216*N($J216)+I217*N($J217)+I218*N($J218))))</f>
        <v>14580</v>
      </c>
      <c r="J214" s="345"/>
      <c r="M214" s="2"/>
    </row>
    <row r="215" spans="1:13" ht="12.75" customHeight="1" thickTop="1">
      <c r="A215" s="42" t="s">
        <v>3</v>
      </c>
      <c r="B215" s="263" t="s">
        <v>84</v>
      </c>
      <c r="C215" s="264"/>
      <c r="D215" s="335"/>
      <c r="E215" s="296"/>
      <c r="F215" s="269"/>
      <c r="G215" s="252"/>
      <c r="H215" s="254"/>
      <c r="I215" s="269"/>
      <c r="J215" s="345"/>
      <c r="M215" s="2"/>
    </row>
    <row r="216" spans="1:13" ht="11.25" customHeight="1">
      <c r="A216" s="43" t="s">
        <v>4</v>
      </c>
      <c r="B216" s="27">
        <v>5</v>
      </c>
      <c r="C216" s="44">
        <v>10</v>
      </c>
      <c r="D216" s="76">
        <v>1080</v>
      </c>
      <c r="E216" s="77">
        <v>1944</v>
      </c>
      <c r="F216" s="78">
        <v>2916</v>
      </c>
      <c r="G216" s="76">
        <v>1080</v>
      </c>
      <c r="H216" s="77">
        <v>1944</v>
      </c>
      <c r="I216" s="78">
        <v>2916</v>
      </c>
      <c r="J216" s="72">
        <f>IF(AND($C$214&gt;=B216,$C$214&lt;=C216),$C$214,"")</f>
        <v>5</v>
      </c>
      <c r="M216" s="2"/>
    </row>
    <row r="217" spans="1:13" ht="10.95" customHeight="1">
      <c r="A217" s="43" t="s">
        <v>5</v>
      </c>
      <c r="B217" s="27">
        <v>11</v>
      </c>
      <c r="C217" s="44">
        <v>25</v>
      </c>
      <c r="D217" s="76">
        <v>920</v>
      </c>
      <c r="E217" s="77">
        <v>1656</v>
      </c>
      <c r="F217" s="78">
        <v>2484</v>
      </c>
      <c r="G217" s="76">
        <v>920</v>
      </c>
      <c r="H217" s="77">
        <v>1656</v>
      </c>
      <c r="I217" s="78">
        <v>2484</v>
      </c>
      <c r="J217" s="72" t="str">
        <f>IF(AND($C$214&gt;=B217,$C$214&lt;=C217),$C$214,"")</f>
        <v/>
      </c>
      <c r="M217" s="2"/>
    </row>
    <row r="218" spans="1:13" ht="10.5" customHeight="1" thickBot="1">
      <c r="A218" s="45" t="s">
        <v>6</v>
      </c>
      <c r="B218" s="46">
        <v>26</v>
      </c>
      <c r="C218" s="47">
        <v>49</v>
      </c>
      <c r="D218" s="81">
        <v>812</v>
      </c>
      <c r="E218" s="82">
        <v>1462</v>
      </c>
      <c r="F218" s="83">
        <v>2193</v>
      </c>
      <c r="G218" s="81">
        <v>812</v>
      </c>
      <c r="H218" s="82">
        <v>1462</v>
      </c>
      <c r="I218" s="83">
        <v>2193</v>
      </c>
      <c r="J218" s="72" t="str">
        <f>IF(AND($C$214&gt;=B218,$C$214&lt;=C218),$C$214,"")</f>
        <v/>
      </c>
      <c r="M218" s="2"/>
    </row>
    <row r="219" spans="1:13" ht="12.6" hidden="1" thickBot="1">
      <c r="A219" s="50"/>
      <c r="B219" s="51"/>
      <c r="C219" s="52"/>
      <c r="D219" s="86"/>
      <c r="E219" s="87"/>
      <c r="F219" s="88"/>
      <c r="G219" s="90"/>
      <c r="H219" s="87"/>
      <c r="I219" s="88"/>
      <c r="J219" s="72"/>
      <c r="M219" s="2"/>
    </row>
    <row r="220" spans="1:13" s="13" customFormat="1" ht="13.8" hidden="1" thickTop="1">
      <c r="A220" s="333"/>
      <c r="B220" s="333"/>
      <c r="C220" s="333"/>
      <c r="D220" s="333"/>
      <c r="E220" s="333"/>
      <c r="F220" s="333"/>
      <c r="G220" s="333"/>
      <c r="H220" s="333"/>
      <c r="I220" s="333"/>
      <c r="J220" s="14"/>
    </row>
  </sheetData>
  <sheetProtection algorithmName="SHA-512" hashValue="beMo1wdWfB2WGYRB4IoPFHR3+XSsVUv0RjgP3qdCFeixPG/O/AGiU1U8gPRFXqMtLTxPJx+MgLzyzTk7GqknzA==" saltValue="M1bUwXbkpZXdmYYbNC9EEA==" spinCount="100000" sheet="1" objects="1" scenarios="1"/>
  <mergeCells count="114">
    <mergeCell ref="M57:M58"/>
    <mergeCell ref="B58:C58"/>
    <mergeCell ref="H57:H58"/>
    <mergeCell ref="I57:I58"/>
    <mergeCell ref="J57:J58"/>
    <mergeCell ref="K57:K58"/>
    <mergeCell ref="L57:L58"/>
    <mergeCell ref="A57:B57"/>
    <mergeCell ref="D57:D58"/>
    <mergeCell ref="E57:E58"/>
    <mergeCell ref="F57:F58"/>
    <mergeCell ref="G57:G58"/>
    <mergeCell ref="M46:M47"/>
    <mergeCell ref="B47:C47"/>
    <mergeCell ref="D53:I53"/>
    <mergeCell ref="A54:C56"/>
    <mergeCell ref="D54:F54"/>
    <mergeCell ref="G54:I54"/>
    <mergeCell ref="J54:L54"/>
    <mergeCell ref="D55:I55"/>
    <mergeCell ref="J55:L55"/>
    <mergeCell ref="H46:H47"/>
    <mergeCell ref="I46:I47"/>
    <mergeCell ref="J46:J47"/>
    <mergeCell ref="K46:K47"/>
    <mergeCell ref="L46:L47"/>
    <mergeCell ref="A46:B46"/>
    <mergeCell ref="D46:D47"/>
    <mergeCell ref="E46:E47"/>
    <mergeCell ref="F46:F47"/>
    <mergeCell ref="G46:G47"/>
    <mergeCell ref="K52:L52"/>
    <mergeCell ref="K53:L53"/>
    <mergeCell ref="D42:I42"/>
    <mergeCell ref="K42:L42"/>
    <mergeCell ref="A43:C45"/>
    <mergeCell ref="D43:F43"/>
    <mergeCell ref="G43:I43"/>
    <mergeCell ref="J43:L43"/>
    <mergeCell ref="D44:I44"/>
    <mergeCell ref="J44:L44"/>
    <mergeCell ref="J15:J16"/>
    <mergeCell ref="K15:K16"/>
    <mergeCell ref="L15:L16"/>
    <mergeCell ref="M15:M16"/>
    <mergeCell ref="B16:C16"/>
    <mergeCell ref="J204:J205"/>
    <mergeCell ref="D11:I11"/>
    <mergeCell ref="K11:L11"/>
    <mergeCell ref="A12:C14"/>
    <mergeCell ref="D12:F12"/>
    <mergeCell ref="G12:I12"/>
    <mergeCell ref="J12:L12"/>
    <mergeCell ref="D13:I13"/>
    <mergeCell ref="J13:L13"/>
    <mergeCell ref="A15:B15"/>
    <mergeCell ref="D15:D16"/>
    <mergeCell ref="E15:E16"/>
    <mergeCell ref="F15:F16"/>
    <mergeCell ref="G15:G16"/>
    <mergeCell ref="H15:H16"/>
    <mergeCell ref="I15:I16"/>
    <mergeCell ref="A204:B204"/>
    <mergeCell ref="D204:D205"/>
    <mergeCell ref="E204:E205"/>
    <mergeCell ref="D200:G200"/>
    <mergeCell ref="H200:I200"/>
    <mergeCell ref="A201:C203"/>
    <mergeCell ref="I204:I205"/>
    <mergeCell ref="J214:J215"/>
    <mergeCell ref="B215:C215"/>
    <mergeCell ref="D210:G210"/>
    <mergeCell ref="H210:I210"/>
    <mergeCell ref="A211:C213"/>
    <mergeCell ref="D211:F211"/>
    <mergeCell ref="G211:I211"/>
    <mergeCell ref="D212:F212"/>
    <mergeCell ref="G212:I212"/>
    <mergeCell ref="M63:M64"/>
    <mergeCell ref="B64:C64"/>
    <mergeCell ref="A63:B63"/>
    <mergeCell ref="D63:D64"/>
    <mergeCell ref="E63:E64"/>
    <mergeCell ref="F63:F64"/>
    <mergeCell ref="J63:J64"/>
    <mergeCell ref="K63:K64"/>
    <mergeCell ref="L63:L64"/>
    <mergeCell ref="G63:G64"/>
    <mergeCell ref="H63:H64"/>
    <mergeCell ref="I63:I64"/>
    <mergeCell ref="K59:L59"/>
    <mergeCell ref="A60:C62"/>
    <mergeCell ref="J61:L61"/>
    <mergeCell ref="D60:F60"/>
    <mergeCell ref="G60:I60"/>
    <mergeCell ref="J60:L60"/>
    <mergeCell ref="D61:I61"/>
    <mergeCell ref="D59:I59"/>
    <mergeCell ref="A220:I220"/>
    <mergeCell ref="A214:B214"/>
    <mergeCell ref="D214:D215"/>
    <mergeCell ref="E214:E215"/>
    <mergeCell ref="F214:F215"/>
    <mergeCell ref="G214:G215"/>
    <mergeCell ref="H214:H215"/>
    <mergeCell ref="I214:I215"/>
    <mergeCell ref="D201:F201"/>
    <mergeCell ref="G201:I201"/>
    <mergeCell ref="D202:F202"/>
    <mergeCell ref="G202:I202"/>
    <mergeCell ref="B205:C205"/>
    <mergeCell ref="F204:F205"/>
    <mergeCell ref="G204:G205"/>
    <mergeCell ref="H204:H205"/>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4"/>
  <sheetViews>
    <sheetView workbookViewId="0">
      <selection activeCell="B2" sqref="B2:D2"/>
    </sheetView>
  </sheetViews>
  <sheetFormatPr defaultColWidth="0" defaultRowHeight="15" customHeight="1" zeroHeight="1"/>
  <cols>
    <col min="1" max="1" width="0.88671875" style="17" customWidth="1"/>
    <col min="2" max="2" width="19.44140625" style="17" customWidth="1"/>
    <col min="3" max="4" width="70.33203125" style="17" customWidth="1"/>
    <col min="5" max="5" width="0.88671875" style="17" customWidth="1"/>
    <col min="6" max="8" width="0" style="17" hidden="1" customWidth="1"/>
    <col min="9" max="16384" width="9.109375" style="17" hidden="1"/>
  </cols>
  <sheetData>
    <row r="1" spans="1:5" ht="36.450000000000003" customHeight="1" thickBot="1">
      <c r="A1" s="15"/>
      <c r="B1" s="349" t="s">
        <v>172</v>
      </c>
      <c r="C1" s="349"/>
      <c r="D1" s="349"/>
      <c r="E1" s="16" t="s">
        <v>0</v>
      </c>
    </row>
    <row r="2" spans="1:5" s="20" customFormat="1" ht="25.95" customHeight="1">
      <c r="A2" s="19"/>
      <c r="B2" s="347" t="s">
        <v>101</v>
      </c>
      <c r="C2" s="350"/>
      <c r="D2" s="350"/>
    </row>
    <row r="3" spans="1:5" s="30" customFormat="1" ht="274.5" customHeight="1">
      <c r="A3" s="29"/>
      <c r="B3" s="28"/>
      <c r="C3" s="348" t="s">
        <v>143</v>
      </c>
      <c r="D3" s="348"/>
      <c r="E3" s="29"/>
    </row>
    <row r="4" spans="1:5" s="30" customFormat="1" ht="19.05" customHeight="1">
      <c r="A4" s="29"/>
      <c r="B4" s="28"/>
      <c r="C4" s="54" t="s">
        <v>35</v>
      </c>
      <c r="D4" s="53"/>
      <c r="E4" s="29"/>
    </row>
    <row r="5" spans="1:5" ht="15" customHeight="1"/>
    <row r="6" spans="1:5" s="20" customFormat="1" ht="25.95" customHeight="1">
      <c r="A6" s="19"/>
      <c r="B6" s="347" t="s">
        <v>102</v>
      </c>
      <c r="C6" s="347"/>
      <c r="D6" s="347"/>
    </row>
    <row r="7" spans="1:5" s="30" customFormat="1" ht="211.95" customHeight="1">
      <c r="A7" s="29"/>
      <c r="B7" s="28"/>
      <c r="C7" s="348" t="s">
        <v>112</v>
      </c>
      <c r="D7" s="348"/>
      <c r="E7" s="29"/>
    </row>
    <row r="8" spans="1:5" s="30" customFormat="1" ht="16.8">
      <c r="A8" s="29"/>
      <c r="B8" s="28"/>
      <c r="C8" s="54" t="s">
        <v>35</v>
      </c>
      <c r="D8" s="53"/>
      <c r="E8" s="29"/>
    </row>
    <row r="54" ht="3.45" customHeight="1"/>
  </sheetData>
  <sheetProtection algorithmName="SHA-512" hashValue="qm8J/jVjHEE4hr5DbBz6fC1PzDTs7lc5mvUhe8JrBTJYLRi0Gg+WjQ/43eJsehYTxU7SbC5fKxmeyGEZjmQN2Q==" saltValue="qI480xjw6vTf6Emm6QWVow==" spinCount="100000" sheet="1" objects="1" scenarios="1"/>
  <mergeCells count="5">
    <mergeCell ref="B6:D6"/>
    <mergeCell ref="C7:D7"/>
    <mergeCell ref="B1:D1"/>
    <mergeCell ref="B2:D2"/>
    <mergeCell ref="C3:D3"/>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10</vt:i4>
      </vt:variant>
    </vt:vector>
  </HeadingPairs>
  <TitlesOfParts>
    <vt:vector size="10" baseType="lpstr">
      <vt:lpstr>Головна</vt:lpstr>
      <vt:lpstr>Навігатор</vt:lpstr>
      <vt:lpstr>Рішення для дому</vt:lpstr>
      <vt:lpstr>ESET PROTECT</vt:lpstr>
      <vt:lpstr>ESET PROTECT CLOUD</vt:lpstr>
      <vt:lpstr>Файлові сервери</vt:lpstr>
      <vt:lpstr>Поштові сервери</vt:lpstr>
      <vt:lpstr>Додатковий захист</vt:lpstr>
      <vt:lpstr>Сервіси</vt:lpstr>
      <vt:lpstr>ETA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 named</dc:creator>
  <cp:lastModifiedBy>Marina Vizichenko</cp:lastModifiedBy>
  <dcterms:created xsi:type="dcterms:W3CDTF">2013-10-22T12:32:29Z</dcterms:created>
  <dcterms:modified xsi:type="dcterms:W3CDTF">2023-11-16T12:29:01Z</dcterms:modified>
</cp:coreProperties>
</file>